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HDA0207-NAS\drh$\PreviHonda\PreviHonda\Banco de Dados\TREINAMENTOS\TREINAMENTOS\SITE\"/>
    </mc:Choice>
  </mc:AlternateContent>
  <xr:revisionPtr revIDLastSave="0" documentId="13_ncr:1_{EF8C32F7-A786-4B22-BFF2-76141C40E6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D5" i="1" l="1"/>
  <c r="E5" i="1" l="1"/>
  <c r="G5" i="1" s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D6" i="1"/>
  <c r="D7" i="1" l="1"/>
  <c r="D8" i="1" s="1"/>
  <c r="E6" i="1"/>
  <c r="G6" i="1" s="1"/>
  <c r="F5" i="1"/>
  <c r="E7" i="1" l="1"/>
  <c r="G7" i="1" s="1"/>
  <c r="D9" i="1"/>
  <c r="C17" i="1"/>
  <c r="F6" i="1"/>
  <c r="E8" i="1" l="1"/>
  <c r="G8" i="1" s="1"/>
  <c r="F7" i="1"/>
  <c r="D10" i="1"/>
  <c r="E9" i="1" l="1"/>
  <c r="G9" i="1" s="1"/>
  <c r="D11" i="1"/>
  <c r="F8" i="1"/>
  <c r="E10" i="1" l="1"/>
  <c r="E11" i="1" s="1"/>
  <c r="F9" i="1"/>
  <c r="D12" i="1"/>
  <c r="G10" i="1" l="1"/>
  <c r="F10" i="1" s="1"/>
  <c r="D13" i="1"/>
  <c r="E12" i="1"/>
  <c r="G11" i="1"/>
  <c r="F11" i="1" l="1"/>
  <c r="E13" i="1"/>
  <c r="G12" i="1"/>
  <c r="D14" i="1"/>
  <c r="D15" i="1" l="1"/>
  <c r="E14" i="1"/>
  <c r="G13" i="1"/>
  <c r="F12" i="1"/>
  <c r="E15" i="1" l="1"/>
  <c r="G14" i="1"/>
  <c r="F13" i="1"/>
  <c r="D16" i="1"/>
  <c r="F14" i="1" l="1"/>
  <c r="E16" i="1"/>
  <c r="G16" i="1" s="1"/>
  <c r="G15" i="1"/>
  <c r="F16" i="1" l="1"/>
  <c r="F15" i="1"/>
  <c r="G17" i="1"/>
  <c r="F17" i="1" l="1"/>
  <c r="E17" i="1" s="1"/>
  <c r="D24" i="1" l="1"/>
  <c r="D20" i="1"/>
</calcChain>
</file>

<file path=xl/sharedStrings.xml><?xml version="1.0" encoding="utf-8"?>
<sst xmlns="http://schemas.openxmlformats.org/spreadsheetml/2006/main" count="14" uniqueCount="14">
  <si>
    <t>TOTAL</t>
  </si>
  <si>
    <t>MÊS</t>
  </si>
  <si>
    <t>JRS.ACUM.</t>
  </si>
  <si>
    <t>TAXA DE DESCONTO REAL &gt;&gt;&gt;</t>
  </si>
  <si>
    <t>DESCONTO NO MÊS</t>
  </si>
  <si>
    <t>PARCELA MENSAL NORMAL</t>
  </si>
  <si>
    <t>PARCELA MENSAL ANTECIPADA</t>
  </si>
  <si>
    <t>TAXA DE DESCTO NOMINAL</t>
  </si>
  <si>
    <t>Taxa Selic</t>
  </si>
  <si>
    <t>IPCA</t>
  </si>
  <si>
    <t>Taxas adm.</t>
  </si>
  <si>
    <t>IRRF</t>
  </si>
  <si>
    <t>Rentabilidade Liq.</t>
  </si>
  <si>
    <t>Modelo de aplicação para comparação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</si>
</sst>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#,##0.00;[Red]\-&quot;R$&quot;#,##0.00"/>
    <numFmt numFmtId="165" formatCode="_-&quot;R$&quot;* #,##0.00_-;\-&quot;R$&quot;* #,##0.00_-;_-&quot;R$&quot;* &quot;-&quot;??_-;_-@_-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/>
      <bottom style="hair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/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Protection="1">
      <protection hidden="1"/>
    </xf>
    <xf numFmtId="10" fontId="0" fillId="0" borderId="1" xfId="2" applyNumberFormat="1" applyFont="1" applyBorder="1" applyAlignment="1" applyProtection="1">
      <alignment horizontal="center" vertical="center"/>
      <protection hidden="1"/>
    </xf>
    <xf numFmtId="165" fontId="0" fillId="0" borderId="1" xfId="1" applyFont="1" applyBorder="1" applyAlignment="1" applyProtection="1">
      <alignment horizontal="center" vertical="center"/>
      <protection hidden="1"/>
    </xf>
    <xf numFmtId="164" fontId="0" fillId="0" borderId="0" xfId="0" applyNumberFormat="1" applyProtection="1">
      <protection hidden="1"/>
    </xf>
    <xf numFmtId="10" fontId="0" fillId="0" borderId="0" xfId="2" applyNumberFormat="1" applyFont="1" applyAlignment="1" applyProtection="1">
      <alignment horizontal="right" vertical="center"/>
      <protection hidden="1"/>
    </xf>
    <xf numFmtId="0" fontId="0" fillId="0" borderId="7" xfId="0" applyBorder="1" applyAlignment="1" applyProtection="1">
      <alignment vertical="center"/>
      <protection hidden="1"/>
    </xf>
    <xf numFmtId="10" fontId="2" fillId="4" borderId="13" xfId="2" applyNumberFormat="1" applyFont="1" applyFill="1" applyBorder="1" applyAlignment="1" applyProtection="1">
      <alignment vertical="center"/>
      <protection locked="0"/>
    </xf>
    <xf numFmtId="165" fontId="0" fillId="0" borderId="13" xfId="1" applyFont="1" applyBorder="1" applyAlignment="1" applyProtection="1">
      <alignment horizontal="center" vertical="center"/>
      <protection hidden="1"/>
    </xf>
    <xf numFmtId="17" fontId="0" fillId="3" borderId="7" xfId="0" applyNumberFormat="1" applyFill="1" applyBorder="1" applyAlignment="1" applyProtection="1">
      <alignment horizontal="center" vertical="center"/>
      <protection hidden="1"/>
    </xf>
    <xf numFmtId="165" fontId="0" fillId="0" borderId="2" xfId="1" applyFont="1" applyBorder="1" applyAlignment="1" applyProtection="1">
      <alignment horizontal="center" vertical="center"/>
      <protection hidden="1"/>
    </xf>
    <xf numFmtId="10" fontId="0" fillId="0" borderId="2" xfId="2" applyNumberFormat="1" applyFont="1" applyBorder="1" applyAlignment="1" applyProtection="1">
      <alignment horizontal="center" vertical="center"/>
      <protection hidden="1"/>
    </xf>
    <xf numFmtId="165" fontId="0" fillId="0" borderId="20" xfId="1" applyFont="1" applyBorder="1" applyAlignment="1" applyProtection="1">
      <alignment horizontal="center" vertical="center"/>
      <protection hidden="1"/>
    </xf>
    <xf numFmtId="0" fontId="2" fillId="2" borderId="24" xfId="0" applyFont="1" applyFill="1" applyBorder="1" applyAlignment="1" applyProtection="1">
      <alignment horizontal="center" vertical="center" wrapText="1"/>
      <protection hidden="1"/>
    </xf>
    <xf numFmtId="17" fontId="0" fillId="3" borderId="26" xfId="0" applyNumberFormat="1" applyFill="1" applyBorder="1" applyAlignment="1" applyProtection="1">
      <alignment horizontal="center" vertical="center"/>
      <protection hidden="1"/>
    </xf>
    <xf numFmtId="165" fontId="0" fillId="0" borderId="3" xfId="1" applyFont="1" applyBorder="1" applyAlignment="1" applyProtection="1">
      <alignment horizontal="center" vertical="center"/>
      <protection hidden="1"/>
    </xf>
    <xf numFmtId="10" fontId="0" fillId="0" borderId="3" xfId="2" applyNumberFormat="1" applyFont="1" applyBorder="1" applyAlignment="1" applyProtection="1">
      <alignment horizontal="center" vertical="center"/>
      <protection hidden="1"/>
    </xf>
    <xf numFmtId="165" fontId="0" fillId="0" borderId="27" xfId="1" applyFont="1" applyBorder="1" applyAlignment="1" applyProtection="1">
      <alignment horizontal="center" vertical="center"/>
      <protection hidden="1"/>
    </xf>
    <xf numFmtId="17" fontId="2" fillId="4" borderId="19" xfId="0" applyNumberFormat="1" applyFont="1" applyFill="1" applyBorder="1" applyAlignment="1" applyProtection="1">
      <alignment horizontal="center" vertical="center"/>
      <protection locked="0"/>
    </xf>
    <xf numFmtId="165" fontId="2" fillId="4" borderId="2" xfId="1" applyFont="1" applyFill="1" applyBorder="1" applyAlignment="1" applyProtection="1">
      <alignment horizontal="center" vertical="center"/>
      <protection locked="0"/>
    </xf>
    <xf numFmtId="10" fontId="2" fillId="4" borderId="18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vertical="center"/>
      <protection hidden="1"/>
    </xf>
    <xf numFmtId="10" fontId="2" fillId="4" borderId="20" xfId="2" applyNumberFormat="1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hidden="1"/>
    </xf>
    <xf numFmtId="0" fontId="2" fillId="2" borderId="30" xfId="0" applyFont="1" applyFill="1" applyBorder="1" applyAlignment="1" applyProtection="1">
      <alignment vertical="center"/>
      <protection hidden="1"/>
    </xf>
    <xf numFmtId="0" fontId="0" fillId="0" borderId="26" xfId="0" applyBorder="1" applyAlignment="1" applyProtection="1">
      <alignment vertical="center"/>
      <protection hidden="1"/>
    </xf>
    <xf numFmtId="10" fontId="2" fillId="4" borderId="27" xfId="2" applyNumberFormat="1" applyFont="1" applyFill="1" applyBorder="1" applyAlignment="1" applyProtection="1">
      <alignment vertical="center"/>
      <protection locked="0"/>
    </xf>
    <xf numFmtId="10" fontId="2" fillId="2" borderId="30" xfId="2" applyNumberFormat="1" applyFont="1" applyFill="1" applyBorder="1" applyAlignment="1" applyProtection="1">
      <alignment vertical="center"/>
      <protection hidden="1"/>
    </xf>
    <xf numFmtId="0" fontId="0" fillId="5" borderId="21" xfId="0" applyFill="1" applyBorder="1" applyProtection="1">
      <protection hidden="1"/>
    </xf>
    <xf numFmtId="0" fontId="0" fillId="5" borderId="22" xfId="0" applyFill="1" applyBorder="1" applyProtection="1">
      <protection hidden="1"/>
    </xf>
    <xf numFmtId="0" fontId="0" fillId="5" borderId="23" xfId="0" applyFill="1" applyBorder="1" applyProtection="1">
      <protection hidden="1"/>
    </xf>
    <xf numFmtId="166" fontId="3" fillId="2" borderId="15" xfId="2" applyNumberFormat="1" applyFont="1" applyFill="1" applyBorder="1" applyAlignment="1" applyProtection="1">
      <alignment horizontal="left" vertical="center" wrapText="1"/>
      <protection hidden="1"/>
    </xf>
    <xf numFmtId="166" fontId="3" fillId="2" borderId="5" xfId="2" applyNumberFormat="1" applyFont="1" applyFill="1" applyBorder="1" applyAlignment="1" applyProtection="1">
      <alignment horizontal="left" vertical="center" wrapText="1"/>
      <protection hidden="1"/>
    </xf>
    <xf numFmtId="166" fontId="3" fillId="2" borderId="6" xfId="2" applyNumberFormat="1" applyFont="1" applyFill="1" applyBorder="1" applyAlignment="1" applyProtection="1">
      <alignment horizontal="left" vertical="center" wrapText="1"/>
      <protection hidden="1"/>
    </xf>
    <xf numFmtId="166" fontId="3" fillId="2" borderId="16" xfId="2" applyNumberFormat="1" applyFont="1" applyFill="1" applyBorder="1" applyAlignment="1" applyProtection="1">
      <alignment horizontal="left" vertical="center" wrapText="1"/>
      <protection hidden="1"/>
    </xf>
    <xf numFmtId="166" fontId="3" fillId="2" borderId="0" xfId="2" applyNumberFormat="1" applyFont="1" applyFill="1" applyBorder="1" applyAlignment="1" applyProtection="1">
      <alignment horizontal="left" vertical="center" wrapText="1"/>
      <protection hidden="1"/>
    </xf>
    <xf numFmtId="166" fontId="3" fillId="2" borderId="8" xfId="2" applyNumberFormat="1" applyFont="1" applyFill="1" applyBorder="1" applyAlignment="1" applyProtection="1">
      <alignment horizontal="left" vertical="center" wrapText="1"/>
      <protection hidden="1"/>
    </xf>
    <xf numFmtId="166" fontId="3" fillId="2" borderId="17" xfId="2" applyNumberFormat="1" applyFont="1" applyFill="1" applyBorder="1" applyAlignment="1" applyProtection="1">
      <alignment horizontal="left" vertical="center" wrapText="1"/>
      <protection hidden="1"/>
    </xf>
    <xf numFmtId="166" fontId="3" fillId="2" borderId="10" xfId="2" applyNumberFormat="1" applyFont="1" applyFill="1" applyBorder="1" applyAlignment="1" applyProtection="1">
      <alignment horizontal="left" vertical="center" wrapText="1"/>
      <protection hidden="1"/>
    </xf>
    <xf numFmtId="166" fontId="3" fillId="2" borderId="11" xfId="2" applyNumberFormat="1" applyFont="1" applyFill="1" applyBorder="1" applyAlignment="1" applyProtection="1">
      <alignment horizontal="left" vertical="center" wrapText="1"/>
      <protection hidden="1"/>
    </xf>
    <xf numFmtId="166" fontId="4" fillId="2" borderId="15" xfId="2" applyNumberFormat="1" applyFont="1" applyFill="1" applyBorder="1" applyAlignment="1" applyProtection="1">
      <alignment horizontal="center" vertical="center" wrapText="1"/>
      <protection hidden="1"/>
    </xf>
    <xf numFmtId="166" fontId="4" fillId="2" borderId="5" xfId="2" applyNumberFormat="1" applyFont="1" applyFill="1" applyBorder="1" applyAlignment="1" applyProtection="1">
      <alignment horizontal="center" vertical="center" wrapText="1"/>
      <protection hidden="1"/>
    </xf>
    <xf numFmtId="166" fontId="4" fillId="2" borderId="6" xfId="2" applyNumberFormat="1" applyFont="1" applyFill="1" applyBorder="1" applyAlignment="1" applyProtection="1">
      <alignment horizontal="center" vertical="center" wrapText="1"/>
      <protection hidden="1"/>
    </xf>
    <xf numFmtId="166" fontId="4" fillId="2" borderId="17" xfId="2" applyNumberFormat="1" applyFont="1" applyFill="1" applyBorder="1" applyAlignment="1" applyProtection="1">
      <alignment horizontal="center" vertical="center" wrapText="1"/>
      <protection hidden="1"/>
    </xf>
    <xf numFmtId="166" fontId="4" fillId="2" borderId="10" xfId="2" applyNumberFormat="1" applyFont="1" applyFill="1" applyBorder="1" applyAlignment="1" applyProtection="1">
      <alignment horizontal="center" vertical="center" wrapText="1"/>
      <protection hidden="1"/>
    </xf>
    <xf numFmtId="166" fontId="4" fillId="2" borderId="11" xfId="2" applyNumberFormat="1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9" xfId="0" applyFont="1" applyFill="1" applyBorder="1" applyAlignment="1" applyProtection="1">
      <alignment horizontal="center" vertical="center" wrapText="1"/>
      <protection hidden="1"/>
    </xf>
    <xf numFmtId="165" fontId="2" fillId="2" borderId="24" xfId="1" applyFont="1" applyFill="1" applyBorder="1" applyAlignment="1" applyProtection="1">
      <alignment horizontal="center" vertical="center" wrapText="1"/>
      <protection hidden="1"/>
    </xf>
    <xf numFmtId="165" fontId="2" fillId="2" borderId="18" xfId="1" applyFont="1" applyFill="1" applyBorder="1" applyAlignment="1" applyProtection="1">
      <alignment horizontal="center" vertical="center" wrapText="1"/>
      <protection hidden="1"/>
    </xf>
    <xf numFmtId="10" fontId="2" fillId="2" borderId="24" xfId="2" applyNumberFormat="1" applyFont="1" applyFill="1" applyBorder="1" applyAlignment="1" applyProtection="1">
      <alignment horizontal="center" vertical="center" wrapText="1"/>
      <protection hidden="1"/>
    </xf>
    <xf numFmtId="10" fontId="2" fillId="2" borderId="18" xfId="2" applyNumberFormat="1" applyFont="1" applyFill="1" applyBorder="1" applyAlignment="1" applyProtection="1">
      <alignment horizontal="center" vertical="center" wrapText="1"/>
      <protection hidden="1"/>
    </xf>
    <xf numFmtId="165" fontId="2" fillId="2" borderId="12" xfId="1" applyFont="1" applyFill="1" applyBorder="1" applyAlignment="1" applyProtection="1">
      <alignment horizontal="center" vertical="center" wrapText="1"/>
      <protection hidden="1"/>
    </xf>
    <xf numFmtId="165" fontId="2" fillId="2" borderId="14" xfId="1" applyFont="1" applyFill="1" applyBorder="1" applyAlignment="1" applyProtection="1">
      <alignment horizontal="center" vertical="center" wrapText="1"/>
      <protection hidden="1"/>
    </xf>
    <xf numFmtId="0" fontId="2" fillId="2" borderId="24" xfId="0" applyFont="1" applyFill="1" applyBorder="1" applyAlignment="1" applyProtection="1">
      <alignment horizontal="center" vertical="center" wrapText="1"/>
      <protection hidden="1"/>
    </xf>
    <xf numFmtId="0" fontId="2" fillId="2" borderId="1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2" borderId="14" xfId="0" applyFont="1" applyFill="1" applyBorder="1" applyAlignment="1" applyProtection="1">
      <alignment horizontal="center" vertical="center" wrapText="1"/>
      <protection hidden="1"/>
    </xf>
    <xf numFmtId="0" fontId="2" fillId="2" borderId="25" xfId="0" applyFont="1" applyFill="1" applyBorder="1" applyAlignment="1" applyProtection="1">
      <alignment horizontal="center" vertical="center" wrapText="1"/>
      <protection hidden="1"/>
    </xf>
    <xf numFmtId="0" fontId="2" fillId="2" borderId="28" xfId="0" applyFont="1" applyFill="1" applyBorder="1" applyAlignment="1" applyProtection="1">
      <alignment horizontal="center" vertical="center" wrapText="1"/>
      <protection hidden="1"/>
    </xf>
  </cellXfs>
  <cellStyles count="3">
    <cellStyle name="Moeda" xfId="1" builtinId="4"/>
    <cellStyle name="Normal" xfId="0" builtinId="0"/>
    <cellStyle name="Porcentagem" xfId="2" builtinId="5"/>
  </cellStyles>
  <dxfs count="2">
    <dxf>
      <font>
        <b/>
        <i val="0"/>
        <color theme="1"/>
      </font>
    </dxf>
    <dxf>
      <font>
        <b/>
        <i val="0"/>
        <color rgb="FFFFFF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7844</xdr:rowOff>
    </xdr:from>
    <xdr:to>
      <xdr:col>2</xdr:col>
      <xdr:colOff>895046</xdr:colOff>
      <xdr:row>1</xdr:row>
      <xdr:rowOff>533320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112619"/>
          <a:ext cx="1999946" cy="525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I26"/>
  <sheetViews>
    <sheetView showGridLines="0" tabSelected="1"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D4" sqref="D4"/>
    </sheetView>
  </sheetViews>
  <sheetFormatPr defaultColWidth="0" defaultRowHeight="15" zeroHeight="1" x14ac:dyDescent="0.25"/>
  <cols>
    <col min="1" max="1" width="2.7109375" style="1" customWidth="1"/>
    <col min="2" max="2" width="16.85546875" style="1" customWidth="1"/>
    <col min="3" max="3" width="18.42578125" style="1" customWidth="1"/>
    <col min="4" max="7" width="15.7109375" style="1" customWidth="1"/>
    <col min="8" max="8" width="2.7109375" style="1" customWidth="1"/>
    <col min="9" max="9" width="11" style="1" hidden="1" customWidth="1"/>
    <col min="10" max="16384" width="9.140625" style="1" hidden="1"/>
  </cols>
  <sheetData>
    <row r="1" spans="2:9" ht="8.25" customHeight="1" thickBot="1" x14ac:dyDescent="0.3"/>
    <row r="2" spans="2:9" ht="42.75" customHeight="1" thickBot="1" x14ac:dyDescent="0.3">
      <c r="B2" s="28"/>
      <c r="C2" s="29"/>
      <c r="D2" s="29"/>
      <c r="E2" s="29"/>
      <c r="F2" s="29"/>
      <c r="G2" s="30"/>
    </row>
    <row r="3" spans="2:9" ht="29.25" customHeight="1" x14ac:dyDescent="0.25">
      <c r="B3" s="46" t="s">
        <v>1</v>
      </c>
      <c r="C3" s="54" t="s">
        <v>5</v>
      </c>
      <c r="D3" s="13" t="s">
        <v>7</v>
      </c>
      <c r="E3" s="58" t="s">
        <v>2</v>
      </c>
      <c r="F3" s="54" t="s">
        <v>4</v>
      </c>
      <c r="G3" s="56" t="s">
        <v>6</v>
      </c>
    </row>
    <row r="4" spans="2:9" ht="29.25" customHeight="1" thickBot="1" x14ac:dyDescent="0.3">
      <c r="B4" s="47"/>
      <c r="C4" s="55"/>
      <c r="D4" s="20">
        <v>7.4999999999999997E-2</v>
      </c>
      <c r="E4" s="59"/>
      <c r="F4" s="55"/>
      <c r="G4" s="57"/>
    </row>
    <row r="5" spans="2:9" ht="20.100000000000001" customHeight="1" x14ac:dyDescent="0.25">
      <c r="B5" s="18">
        <v>45301</v>
      </c>
      <c r="C5" s="19">
        <v>3500</v>
      </c>
      <c r="D5" s="11">
        <f>((D4+1)^(1/12))-1</f>
        <v>6.0449190242917172E-3</v>
      </c>
      <c r="E5" s="11">
        <f>+D5</f>
        <v>6.0449190242917172E-3</v>
      </c>
      <c r="F5" s="10">
        <f t="shared" ref="F5:F16" si="0">+C5-G5</f>
        <v>21.030091385522155</v>
      </c>
      <c r="G5" s="12">
        <f>PV(E5,1,-C5,0)</f>
        <v>3478.9699086144778</v>
      </c>
      <c r="I5" s="4"/>
    </row>
    <row r="6" spans="2:9" ht="20.100000000000001" customHeight="1" x14ac:dyDescent="0.25">
      <c r="B6" s="9">
        <f>EDATE(B5,1)</f>
        <v>45332</v>
      </c>
      <c r="C6" s="3">
        <f>+C5</f>
        <v>3500</v>
      </c>
      <c r="D6" s="2">
        <f>+D5</f>
        <v>6.0449190242917172E-3</v>
      </c>
      <c r="E6" s="2">
        <f>((E5+1)*(D6+1))-1</f>
        <v>1.2126379094593576E-2</v>
      </c>
      <c r="F6" s="3">
        <f t="shared" si="0"/>
        <v>41.933821415705552</v>
      </c>
      <c r="G6" s="8">
        <f>PV(E6,1,-C6,0)</f>
        <v>3458.0661785842944</v>
      </c>
      <c r="I6" s="4"/>
    </row>
    <row r="7" spans="2:9" ht="20.100000000000001" customHeight="1" x14ac:dyDescent="0.25">
      <c r="B7" s="9">
        <f>EDATE(B6,1)</f>
        <v>45361</v>
      </c>
      <c r="C7" s="3">
        <f t="shared" ref="C7:C16" si="1">+C6</f>
        <v>3500</v>
      </c>
      <c r="D7" s="2">
        <f t="shared" ref="D7:D16" si="2">+D6</f>
        <v>6.0449190242917172E-3</v>
      </c>
      <c r="E7" s="2">
        <f t="shared" ref="E7:E16" si="3">((E6+1)*(D7+1))-1</f>
        <v>1.8244601098569957E-2</v>
      </c>
      <c r="F7" s="3">
        <f t="shared" si="0"/>
        <v>62.711949345080029</v>
      </c>
      <c r="G7" s="8">
        <f t="shared" ref="G7:G16" si="4">PV(E7,1,-C7,0)</f>
        <v>3437.28805065492</v>
      </c>
      <c r="I7" s="4"/>
    </row>
    <row r="8" spans="2:9" ht="20.100000000000001" customHeight="1" x14ac:dyDescent="0.25">
      <c r="B8" s="9">
        <f t="shared" ref="B8:B16" si="5">EDATE(B7,1)</f>
        <v>45392</v>
      </c>
      <c r="C8" s="3">
        <f t="shared" si="1"/>
        <v>3500</v>
      </c>
      <c r="D8" s="2">
        <f t="shared" si="2"/>
        <v>6.0449190242917172E-3</v>
      </c>
      <c r="E8" s="2">
        <f t="shared" si="3"/>
        <v>2.4399807259132933E-2</v>
      </c>
      <c r="F8" s="3">
        <f t="shared" si="0"/>
        <v>83.365229866118625</v>
      </c>
      <c r="G8" s="8">
        <f t="shared" si="4"/>
        <v>3416.6347701338814</v>
      </c>
      <c r="I8" s="4"/>
    </row>
    <row r="9" spans="2:9" ht="20.100000000000001" customHeight="1" x14ac:dyDescent="0.25">
      <c r="B9" s="9">
        <f t="shared" si="5"/>
        <v>45422</v>
      </c>
      <c r="C9" s="3">
        <f t="shared" si="1"/>
        <v>3500</v>
      </c>
      <c r="D9" s="2">
        <f t="shared" si="2"/>
        <v>6.0449190242917172E-3</v>
      </c>
      <c r="E9" s="2">
        <f t="shared" si="3"/>
        <v>3.0592221142514475E-2</v>
      </c>
      <c r="F9" s="3">
        <f t="shared" si="0"/>
        <v>103.89441313665247</v>
      </c>
      <c r="G9" s="8">
        <f t="shared" si="4"/>
        <v>3396.1055868633475</v>
      </c>
      <c r="I9" s="4"/>
    </row>
    <row r="10" spans="2:9" ht="20.100000000000001" customHeight="1" x14ac:dyDescent="0.25">
      <c r="B10" s="9">
        <f t="shared" si="5"/>
        <v>45453</v>
      </c>
      <c r="C10" s="3">
        <f t="shared" si="1"/>
        <v>3500</v>
      </c>
      <c r="D10" s="2">
        <f t="shared" si="2"/>
        <v>6.0449190242917172E-3</v>
      </c>
      <c r="E10" s="2">
        <f t="shared" si="3"/>
        <v>3.682206766638596E-2</v>
      </c>
      <c r="F10" s="3">
        <f t="shared" si="0"/>
        <v>124.30024480711472</v>
      </c>
      <c r="G10" s="8">
        <f t="shared" si="4"/>
        <v>3375.6997551928853</v>
      </c>
      <c r="I10" s="4"/>
    </row>
    <row r="11" spans="2:9" ht="20.100000000000001" customHeight="1" x14ac:dyDescent="0.25">
      <c r="B11" s="9">
        <f t="shared" si="5"/>
        <v>45483</v>
      </c>
      <c r="C11" s="3">
        <f t="shared" si="1"/>
        <v>3500</v>
      </c>
      <c r="D11" s="2">
        <f t="shared" si="2"/>
        <v>6.0449190242917172E-3</v>
      </c>
      <c r="E11" s="2">
        <f t="shared" si="3"/>
        <v>4.3089573108028079E-2</v>
      </c>
      <c r="F11" s="3">
        <f t="shared" si="0"/>
        <v>144.5834660476271</v>
      </c>
      <c r="G11" s="8">
        <f t="shared" si="4"/>
        <v>3355.4165339523729</v>
      </c>
      <c r="I11" s="4"/>
    </row>
    <row r="12" spans="2:9" ht="20.100000000000001" customHeight="1" x14ac:dyDescent="0.25">
      <c r="B12" s="9">
        <f t="shared" si="5"/>
        <v>45514</v>
      </c>
      <c r="C12" s="3">
        <f t="shared" si="1"/>
        <v>3500</v>
      </c>
      <c r="D12" s="2">
        <f t="shared" si="2"/>
        <v>6.0449190242917172E-3</v>
      </c>
      <c r="E12" s="2">
        <f t="shared" si="3"/>
        <v>4.939496511254915E-2</v>
      </c>
      <c r="F12" s="3">
        <f t="shared" si="0"/>
        <v>164.7448135749155</v>
      </c>
      <c r="G12" s="8">
        <f t="shared" si="4"/>
        <v>3335.2551864250845</v>
      </c>
      <c r="I12" s="4"/>
    </row>
    <row r="13" spans="2:9" ht="20.100000000000001" customHeight="1" x14ac:dyDescent="0.25">
      <c r="B13" s="9">
        <f t="shared" si="5"/>
        <v>45545</v>
      </c>
      <c r="C13" s="3">
        <f t="shared" si="1"/>
        <v>3500</v>
      </c>
      <c r="D13" s="2">
        <f t="shared" si="2"/>
        <v>6.0449190242917172E-3</v>
      </c>
      <c r="E13" s="2">
        <f t="shared" si="3"/>
        <v>5.5738472701153841E-2</v>
      </c>
      <c r="F13" s="3">
        <f t="shared" si="0"/>
        <v>184.78501967907414</v>
      </c>
      <c r="G13" s="8">
        <f t="shared" si="4"/>
        <v>3315.2149803209259</v>
      </c>
      <c r="I13" s="4"/>
    </row>
    <row r="14" spans="2:9" ht="20.100000000000001" customHeight="1" x14ac:dyDescent="0.25">
      <c r="B14" s="9">
        <f t="shared" si="5"/>
        <v>45575</v>
      </c>
      <c r="C14" s="3">
        <f t="shared" si="1"/>
        <v>3500</v>
      </c>
      <c r="D14" s="2">
        <f t="shared" si="2"/>
        <v>6.0449190242917172E-3</v>
      </c>
      <c r="E14" s="2">
        <f t="shared" si="3"/>
        <v>6.2120326279461624E-2</v>
      </c>
      <c r="F14" s="3">
        <f t="shared" si="0"/>
        <v>204.70481225015965</v>
      </c>
      <c r="G14" s="8">
        <f t="shared" si="4"/>
        <v>3295.2951877498404</v>
      </c>
      <c r="I14" s="4"/>
    </row>
    <row r="15" spans="2:9" ht="20.100000000000001" customHeight="1" x14ac:dyDescent="0.25">
      <c r="B15" s="9">
        <f t="shared" si="5"/>
        <v>45606</v>
      </c>
      <c r="C15" s="3">
        <f t="shared" si="1"/>
        <v>3500</v>
      </c>
      <c r="D15" s="2">
        <f t="shared" si="2"/>
        <v>6.0449190242917172E-3</v>
      </c>
      <c r="E15" s="2">
        <f t="shared" si="3"/>
        <v>6.8540757645875194E-2</v>
      </c>
      <c r="F15" s="3">
        <f t="shared" si="0"/>
        <v>224.50491480463097</v>
      </c>
      <c r="G15" s="8">
        <f t="shared" si="4"/>
        <v>3275.495085195369</v>
      </c>
      <c r="I15" s="4"/>
    </row>
    <row r="16" spans="2:9" ht="20.100000000000001" customHeight="1" thickBot="1" x14ac:dyDescent="0.3">
      <c r="B16" s="14">
        <f t="shared" si="5"/>
        <v>45636</v>
      </c>
      <c r="C16" s="15">
        <f t="shared" si="1"/>
        <v>3500</v>
      </c>
      <c r="D16" s="16">
        <f t="shared" si="2"/>
        <v>6.0449190242917172E-3</v>
      </c>
      <c r="E16" s="16">
        <f t="shared" si="3"/>
        <v>7.4999999999999734E-2</v>
      </c>
      <c r="F16" s="15">
        <f t="shared" si="0"/>
        <v>244.18604651162696</v>
      </c>
      <c r="G16" s="17">
        <f t="shared" si="4"/>
        <v>3255.813953488373</v>
      </c>
      <c r="I16" s="4"/>
    </row>
    <row r="17" spans="2:9" ht="24.95" customHeight="1" x14ac:dyDescent="0.25">
      <c r="B17" s="46" t="s">
        <v>0</v>
      </c>
      <c r="C17" s="48">
        <f>SUBTOTAL(9,C5:C16)</f>
        <v>42000</v>
      </c>
      <c r="D17" s="50" t="s">
        <v>3</v>
      </c>
      <c r="E17" s="50">
        <f>+F17/C17</f>
        <v>3.8208210067243523E-2</v>
      </c>
      <c r="F17" s="48">
        <f>SUM(F5:F16)</f>
        <v>1604.7448228242279</v>
      </c>
      <c r="G17" s="52">
        <f>SUM(G5:G16)</f>
        <v>40395.255177175772</v>
      </c>
      <c r="I17" s="5"/>
    </row>
    <row r="18" spans="2:9" ht="24.95" customHeight="1" thickBot="1" x14ac:dyDescent="0.3">
      <c r="B18" s="47"/>
      <c r="C18" s="49"/>
      <c r="D18" s="51"/>
      <c r="E18" s="51"/>
      <c r="F18" s="49"/>
      <c r="G18" s="53"/>
    </row>
    <row r="19" spans="2:9" ht="6" customHeight="1" thickBot="1" x14ac:dyDescent="0.3"/>
    <row r="20" spans="2:9" ht="24.95" customHeight="1" thickBot="1" x14ac:dyDescent="0.3">
      <c r="B20" s="23" t="s">
        <v>13</v>
      </c>
      <c r="C20" s="24"/>
      <c r="D20" s="31" t="str">
        <f>CONCATENATE("Se a taxa de desconto real de ", TEXT(E17,"0,00%"), " for maior que a rentabilidade liquida de ",TEXT(C25,"0,00%")," vale a pena a antecipação de pagamento, caso contrário não faça.")</f>
        <v>Se a taxa de desconto real de 3,82% for maior que a rentabilidade liquida de 3,59% vale a pena a antecipação de pagamento, caso contrário não faça.</v>
      </c>
      <c r="E20" s="32"/>
      <c r="F20" s="32"/>
      <c r="G20" s="33"/>
    </row>
    <row r="21" spans="2:9" ht="20.100000000000001" customHeight="1" x14ac:dyDescent="0.25">
      <c r="B21" s="21" t="s">
        <v>8</v>
      </c>
      <c r="C21" s="22">
        <v>0.09</v>
      </c>
      <c r="D21" s="34"/>
      <c r="E21" s="35"/>
      <c r="F21" s="35"/>
      <c r="G21" s="36"/>
    </row>
    <row r="22" spans="2:9" ht="20.100000000000001" customHeight="1" x14ac:dyDescent="0.25">
      <c r="B22" s="6" t="s">
        <v>9</v>
      </c>
      <c r="C22" s="7">
        <v>3.8100000000000002E-2</v>
      </c>
      <c r="D22" s="34"/>
      <c r="E22" s="35"/>
      <c r="F22" s="35"/>
      <c r="G22" s="36"/>
    </row>
    <row r="23" spans="2:9" ht="20.100000000000001" customHeight="1" thickBot="1" x14ac:dyDescent="0.3">
      <c r="B23" s="6" t="s">
        <v>10</v>
      </c>
      <c r="C23" s="7">
        <v>2.5000000000000001E-3</v>
      </c>
      <c r="D23" s="37"/>
      <c r="E23" s="38"/>
      <c r="F23" s="38"/>
      <c r="G23" s="39"/>
    </row>
    <row r="24" spans="2:9" ht="20.100000000000001" customHeight="1" thickBot="1" x14ac:dyDescent="0.3">
      <c r="B24" s="25" t="s">
        <v>11</v>
      </c>
      <c r="C24" s="26">
        <v>0.15</v>
      </c>
      <c r="D24" s="40" t="str">
        <f>IF(E17&gt;C25,"Faça a operação","Não faça a operação")</f>
        <v>Faça a operação</v>
      </c>
      <c r="E24" s="41"/>
      <c r="F24" s="41"/>
      <c r="G24" s="42"/>
    </row>
    <row r="25" spans="2:9" ht="24.95" customHeight="1" thickBot="1" x14ac:dyDescent="0.3">
      <c r="B25" s="23" t="s">
        <v>12</v>
      </c>
      <c r="C25" s="27">
        <f>+C21-C22-C23-(C21*C24)</f>
        <v>3.5899999999999994E-2</v>
      </c>
      <c r="D25" s="43"/>
      <c r="E25" s="44"/>
      <c r="F25" s="44"/>
      <c r="G25" s="45"/>
    </row>
    <row r="26" spans="2:9" x14ac:dyDescent="0.25"/>
  </sheetData>
  <sheetProtection algorithmName="SHA-512" hashValue="6Q4gPVxXhiKac9C0ehipzj2Y3VK5DcMSmOL/Hvv1IAlnD0dMmfb3CXrjhtwCpHB84joO2ln0NYB7VSX4HELLpA==" saltValue="FxjnE22q2iADTBD6TY18Eg==" spinCount="100000" sheet="1" selectLockedCells="1"/>
  <mergeCells count="13">
    <mergeCell ref="B3:B4"/>
    <mergeCell ref="C3:C4"/>
    <mergeCell ref="F3:F4"/>
    <mergeCell ref="G3:G4"/>
    <mergeCell ref="E3:E4"/>
    <mergeCell ref="D20:G23"/>
    <mergeCell ref="D24:G25"/>
    <mergeCell ref="B17:B18"/>
    <mergeCell ref="C17:C18"/>
    <mergeCell ref="D17:D18"/>
    <mergeCell ref="F17:F18"/>
    <mergeCell ref="G17:G18"/>
    <mergeCell ref="E17:E18"/>
  </mergeCells>
  <conditionalFormatting sqref="D24:G25">
    <cfRule type="containsText" dxfId="1" priority="1" operator="containsText" text="Não faça a operação">
      <formula>NOT(ISERROR(SEARCH("Não faça a operação",D24)))</formula>
    </cfRule>
    <cfRule type="containsText" dxfId="0" priority="2" operator="containsText" text="Faça a operação">
      <formula>NOT(ISERROR(SEARCH("Faça a operação",D24)))</formula>
    </cfRule>
  </conditionalFormatting>
  <printOptions horizontalCentered="1" verticalCentered="1"/>
  <pageMargins left="0.19685039370078741" right="0.19685039370078741" top="0.39370078740157483" bottom="0.19685039370078741" header="0.31496062992125984" footer="0.31496062992125984"/>
  <pageSetup paperSize="9" orientation="landscape" r:id="rId1"/>
  <headerFooter>
    <oddFooter>&amp;LTeam PreviHonda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Gilton Nascimento</dc:creator>
  <cp:lastModifiedBy>Gilton Nascimento</cp:lastModifiedBy>
  <cp:lastPrinted>2019-03-22T17:09:53Z</cp:lastPrinted>
  <dcterms:created xsi:type="dcterms:W3CDTF">2018-12-19T17:00:21Z</dcterms:created>
  <dcterms:modified xsi:type="dcterms:W3CDTF">2024-02-23T12:06:27Z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63dfe2cb-f54f-47a5-9197-41f0a0dac35d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