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https://globalhonda.sharepoint.com/sites/gsa00165/Documentos compartidos/PreviHonda (Old Archives)/7. Participantes e Ex-Colaboradores/SIMULADORES BENEFÍCIO/"/>
    </mc:Choice>
  </mc:AlternateContent>
  <xr:revisionPtr revIDLastSave="6" documentId="13_ncr:1_{E386CAA9-E68C-48B5-9340-2AC1F90DBC7D}" xr6:coauthVersionLast="47" xr6:coauthVersionMax="47" xr10:uidLastSave="{0DA6D15E-DDDD-4996-A987-2E25098C8CA4}"/>
  <bookViews>
    <workbookView xWindow="28680" yWindow="-120" windowWidth="29040" windowHeight="16440" tabRatio="618" xr2:uid="{00000000-000D-0000-FFFF-FFFF00000000}"/>
  </bookViews>
  <sheets>
    <sheet name="SIMULAÇÃO" sheetId="21" r:id="rId1"/>
    <sheet name="GRÁFICO" sheetId="29" r:id="rId2"/>
    <sheet name="PREVIHONDA" sheetId="24" r:id="rId3"/>
    <sheet name="INSS" sheetId="25" r:id="rId4"/>
    <sheet name="AJUSTE ANUAL IR" sheetId="26" r:id="rId5"/>
    <sheet name="TABELAS IR" sheetId="23" state="hidden" r:id="rId6"/>
    <sheet name="UPS" sheetId="19" state="hidden" r:id="rId7"/>
    <sheet name="LIMITES" sheetId="22" state="hidden" r:id="rId8"/>
  </sheets>
  <definedNames>
    <definedName name="_xlnm.Print_Area" localSheetId="7">LIMITES!$B$2:$I$1048576</definedName>
    <definedName name="_xlnm.Print_Area" localSheetId="0">SIMULAÇÃO!$B$7:$L$429</definedName>
    <definedName name="_xlnm.Print_Area" localSheetId="6">UPS!$B$1:$E$10</definedName>
    <definedName name="_xlnm.Print_Titles" localSheetId="0">SIMULAÇÃO!$2:$5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6" l="1"/>
  <c r="G11" i="26" s="1"/>
  <c r="F8" i="24"/>
  <c r="E7" i="25"/>
  <c r="D9" i="19"/>
  <c r="D8" i="19"/>
  <c r="G6" i="26"/>
  <c r="G12" i="23"/>
  <c r="B21" i="23"/>
  <c r="B20" i="23"/>
  <c r="B19" i="23"/>
  <c r="B18" i="23"/>
  <c r="B9" i="23"/>
  <c r="B8" i="23"/>
  <c r="B7" i="23"/>
  <c r="B6" i="23"/>
  <c r="F10" i="26" l="1"/>
  <c r="G10" i="26" s="1"/>
  <c r="D9" i="26"/>
  <c r="D8" i="26"/>
  <c r="D6" i="25"/>
  <c r="F5" i="26" l="1"/>
  <c r="G5" i="26" s="1"/>
  <c r="E20" i="26"/>
  <c r="E6" i="25" l="1"/>
  <c r="F9" i="26" s="1"/>
  <c r="G9" i="26" s="1"/>
  <c r="D5" i="25"/>
  <c r="E5" i="25" s="1"/>
  <c r="E8" i="25" l="1"/>
  <c r="F8" i="26"/>
  <c r="F7" i="24"/>
  <c r="F6" i="24"/>
  <c r="G8" i="26" l="1"/>
  <c r="G12" i="26" s="1"/>
  <c r="F12" i="26"/>
  <c r="D9" i="25"/>
  <c r="E9" i="25" s="1"/>
  <c r="E10" i="25"/>
  <c r="E12" i="25" l="1"/>
  <c r="E11" i="25"/>
  <c r="G3" i="24"/>
  <c r="I9" i="22" l="1"/>
  <c r="I10" i="22" s="1"/>
  <c r="I11" i="22" s="1"/>
  <c r="I12" i="22" s="1"/>
  <c r="I13" i="22" s="1"/>
  <c r="I14" i="22" s="1"/>
  <c r="I15" i="22" s="1"/>
  <c r="I16" i="22" s="1"/>
  <c r="I17" i="22" s="1"/>
  <c r="I18" i="22" s="1"/>
  <c r="I19" i="22" s="1"/>
  <c r="I20" i="22" s="1"/>
  <c r="I21" i="22" s="1"/>
  <c r="I22" i="22" s="1"/>
  <c r="I23" i="22" s="1"/>
  <c r="I24" i="22" s="1"/>
  <c r="I25" i="22" s="1"/>
  <c r="I26" i="22" s="1"/>
  <c r="I27" i="22" s="1"/>
  <c r="I28" i="22" s="1"/>
  <c r="I29" i="22" s="1"/>
  <c r="I30" i="22" s="1"/>
  <c r="I31" i="22" s="1"/>
  <c r="I32" i="22" s="1"/>
  <c r="I33" i="22" s="1"/>
  <c r="I34" i="22" s="1"/>
  <c r="I6" i="22"/>
  <c r="I7" i="22"/>
  <c r="I8" i="22"/>
  <c r="I5" i="22"/>
  <c r="I4" i="22"/>
  <c r="K18" i="21"/>
  <c r="H9" i="21" l="1"/>
  <c r="D9" i="21"/>
  <c r="D10" i="21" s="1"/>
  <c r="F9" i="21"/>
  <c r="C5" i="22"/>
  <c r="C6" i="22" s="1"/>
  <c r="C7" i="22" s="1"/>
  <c r="C8" i="22" s="1"/>
  <c r="C9" i="22" s="1"/>
  <c r="C10" i="22" s="1"/>
  <c r="C11" i="22" s="1"/>
  <c r="C12" i="22" s="1"/>
  <c r="C13" i="22" s="1"/>
  <c r="C14" i="22" s="1"/>
  <c r="C15" i="22" s="1"/>
  <c r="C16" i="22" s="1"/>
  <c r="C17" i="22" s="1"/>
  <c r="C18" i="22" s="1"/>
  <c r="C19" i="22" s="1"/>
  <c r="C20" i="22" s="1"/>
  <c r="C21" i="22" s="1"/>
  <c r="C22" i="22" s="1"/>
  <c r="C23" i="22" s="1"/>
  <c r="C24" i="22" s="1"/>
  <c r="C25" i="22" s="1"/>
  <c r="C26" i="22" s="1"/>
  <c r="C27" i="22" s="1"/>
  <c r="C28" i="22" s="1"/>
  <c r="C29" i="22" s="1"/>
  <c r="L9" i="21"/>
  <c r="K10" i="21" s="1"/>
  <c r="E10" i="19"/>
  <c r="E9" i="19"/>
  <c r="E8" i="19"/>
  <c r="E7" i="19"/>
  <c r="E6" i="19"/>
  <c r="E5" i="19"/>
  <c r="E4" i="19"/>
  <c r="E3" i="19"/>
  <c r="E2" i="19"/>
  <c r="L10" i="21" l="1"/>
  <c r="E10" i="21"/>
  <c r="C30" i="22"/>
  <c r="D11" i="21" l="1"/>
  <c r="E11" i="21" s="1"/>
  <c r="C31" i="22"/>
  <c r="C9" i="21"/>
  <c r="C32" i="22" l="1"/>
  <c r="B10" i="21"/>
  <c r="C33" i="22" l="1"/>
  <c r="C34" i="22" s="1"/>
  <c r="B11" i="21"/>
  <c r="B12" i="21" l="1"/>
  <c r="G9" i="21" l="1"/>
  <c r="K11" i="21" s="1"/>
  <c r="L11" i="21" s="1"/>
  <c r="B13" i="21"/>
  <c r="F10" i="21" l="1"/>
  <c r="C10" i="21"/>
  <c r="C11" i="21" s="1"/>
  <c r="C12" i="21" s="1"/>
  <c r="C13" i="21" s="1"/>
  <c r="C14" i="21" s="1"/>
  <c r="C15" i="21" s="1"/>
  <c r="C16" i="21" s="1"/>
  <c r="C17" i="21" s="1"/>
  <c r="C18" i="21" s="1"/>
  <c r="C19" i="21" s="1"/>
  <c r="C20" i="21" s="1"/>
  <c r="C21" i="21" s="1"/>
  <c r="C22" i="21" s="1"/>
  <c r="C23" i="21" s="1"/>
  <c r="C24" i="21" s="1"/>
  <c r="C25" i="21" s="1"/>
  <c r="C26" i="21" s="1"/>
  <c r="C27" i="21" s="1"/>
  <c r="C28" i="21" s="1"/>
  <c r="C29" i="21" s="1"/>
  <c r="C30" i="21" s="1"/>
  <c r="C31" i="21" s="1"/>
  <c r="C32" i="21" s="1"/>
  <c r="C33" i="21" s="1"/>
  <c r="C34" i="21" s="1"/>
  <c r="C35" i="21" s="1"/>
  <c r="C36" i="21" s="1"/>
  <c r="C37" i="21" s="1"/>
  <c r="C38" i="21" s="1"/>
  <c r="C39" i="21" s="1"/>
  <c r="C40" i="21" s="1"/>
  <c r="C41" i="21" s="1"/>
  <c r="C42" i="21" s="1"/>
  <c r="C43" i="21" s="1"/>
  <c r="C44" i="21" s="1"/>
  <c r="C45" i="21" s="1"/>
  <c r="C46" i="21" s="1"/>
  <c r="C47" i="21" s="1"/>
  <c r="C48" i="21" s="1"/>
  <c r="C49" i="21" s="1"/>
  <c r="C50" i="21" s="1"/>
  <c r="C51" i="21" s="1"/>
  <c r="C52" i="21" s="1"/>
  <c r="C53" i="21" s="1"/>
  <c r="C54" i="21" s="1"/>
  <c r="C55" i="21" s="1"/>
  <c r="C56" i="21" s="1"/>
  <c r="C57" i="21" s="1"/>
  <c r="C58" i="21" s="1"/>
  <c r="C59" i="21" s="1"/>
  <c r="C60" i="21" s="1"/>
  <c r="C61" i="21" s="1"/>
  <c r="C62" i="21" s="1"/>
  <c r="C63" i="21" s="1"/>
  <c r="C64" i="21" s="1"/>
  <c r="C65" i="21" s="1"/>
  <c r="C66" i="21" s="1"/>
  <c r="C67" i="21" s="1"/>
  <c r="C68" i="21" s="1"/>
  <c r="C69" i="21" s="1"/>
  <c r="C70" i="21" s="1"/>
  <c r="C71" i="21" s="1"/>
  <c r="C72" i="21" s="1"/>
  <c r="C73" i="21" s="1"/>
  <c r="C74" i="21" s="1"/>
  <c r="C75" i="21" s="1"/>
  <c r="C76" i="21" s="1"/>
  <c r="C77" i="21" s="1"/>
  <c r="C78" i="21" s="1"/>
  <c r="C79" i="21" s="1"/>
  <c r="C80" i="21" s="1"/>
  <c r="C81" i="21" s="1"/>
  <c r="C82" i="21" s="1"/>
  <c r="C83" i="21" s="1"/>
  <c r="C84" i="21" s="1"/>
  <c r="C85" i="21" s="1"/>
  <c r="C86" i="21" s="1"/>
  <c r="C87" i="21" s="1"/>
  <c r="C88" i="21" s="1"/>
  <c r="C89" i="21" s="1"/>
  <c r="C90" i="21" s="1"/>
  <c r="C91" i="21" s="1"/>
  <c r="C92" i="21" s="1"/>
  <c r="C93" i="21" s="1"/>
  <c r="C94" i="21" s="1"/>
  <c r="C95" i="21" s="1"/>
  <c r="C96" i="21" s="1"/>
  <c r="C97" i="21" s="1"/>
  <c r="C98" i="21" s="1"/>
  <c r="C99" i="21" s="1"/>
  <c r="C100" i="21" s="1"/>
  <c r="C101" i="21" s="1"/>
  <c r="C102" i="21" s="1"/>
  <c r="C103" i="21" s="1"/>
  <c r="C104" i="21" s="1"/>
  <c r="C105" i="21" s="1"/>
  <c r="C106" i="21" s="1"/>
  <c r="C107" i="21" s="1"/>
  <c r="C108" i="21" s="1"/>
  <c r="C109" i="21" s="1"/>
  <c r="C110" i="21" s="1"/>
  <c r="C111" i="21" s="1"/>
  <c r="C112" i="21" s="1"/>
  <c r="C113" i="21" s="1"/>
  <c r="C114" i="21" s="1"/>
  <c r="C115" i="21" s="1"/>
  <c r="C116" i="21" s="1"/>
  <c r="C117" i="21" s="1"/>
  <c r="C118" i="21" s="1"/>
  <c r="C119" i="21" s="1"/>
  <c r="C120" i="21" s="1"/>
  <c r="C121" i="21" s="1"/>
  <c r="C122" i="21" s="1"/>
  <c r="C123" i="21" s="1"/>
  <c r="C124" i="21" s="1"/>
  <c r="C125" i="21" s="1"/>
  <c r="C126" i="21" s="1"/>
  <c r="C127" i="21" s="1"/>
  <c r="C128" i="21" s="1"/>
  <c r="C129" i="21" s="1"/>
  <c r="C130" i="21" s="1"/>
  <c r="C131" i="21" s="1"/>
  <c r="C132" i="21" s="1"/>
  <c r="C133" i="21" s="1"/>
  <c r="C134" i="21" s="1"/>
  <c r="C135" i="21" s="1"/>
  <c r="C136" i="21" s="1"/>
  <c r="C137" i="21" s="1"/>
  <c r="C138" i="21" s="1"/>
  <c r="C139" i="21" s="1"/>
  <c r="C140" i="21" s="1"/>
  <c r="C141" i="21" s="1"/>
  <c r="C142" i="21" s="1"/>
  <c r="C143" i="21" s="1"/>
  <c r="C144" i="21" s="1"/>
  <c r="C145" i="21" s="1"/>
  <c r="C146" i="21" s="1"/>
  <c r="C147" i="21" s="1"/>
  <c r="C148" i="21" s="1"/>
  <c r="C149" i="21" s="1"/>
  <c r="C150" i="21" s="1"/>
  <c r="C151" i="21" s="1"/>
  <c r="C152" i="21" s="1"/>
  <c r="C153" i="21" s="1"/>
  <c r="C154" i="21" s="1"/>
  <c r="C155" i="21" s="1"/>
  <c r="C156" i="21" s="1"/>
  <c r="C157" i="21" s="1"/>
  <c r="C158" i="21" s="1"/>
  <c r="C159" i="21" s="1"/>
  <c r="C160" i="21" s="1"/>
  <c r="C161" i="21" s="1"/>
  <c r="C162" i="21" s="1"/>
  <c r="C163" i="21" s="1"/>
  <c r="C164" i="21" s="1"/>
  <c r="C165" i="21" s="1"/>
  <c r="C166" i="21" s="1"/>
  <c r="C167" i="21" s="1"/>
  <c r="C168" i="21" s="1"/>
  <c r="C169" i="21" s="1"/>
  <c r="C170" i="21" s="1"/>
  <c r="C171" i="21" s="1"/>
  <c r="C172" i="21" s="1"/>
  <c r="C173" i="21" s="1"/>
  <c r="C174" i="21" s="1"/>
  <c r="C175" i="21" s="1"/>
  <c r="C176" i="21" s="1"/>
  <c r="C177" i="21" s="1"/>
  <c r="C178" i="21" s="1"/>
  <c r="C179" i="21" s="1"/>
  <c r="C180" i="21" s="1"/>
  <c r="C181" i="21" s="1"/>
  <c r="C182" i="21" s="1"/>
  <c r="C183" i="21" s="1"/>
  <c r="C184" i="21" s="1"/>
  <c r="C185" i="21" s="1"/>
  <c r="C186" i="21" s="1"/>
  <c r="C187" i="21" s="1"/>
  <c r="C188" i="21" s="1"/>
  <c r="C189" i="21" s="1"/>
  <c r="C190" i="21" s="1"/>
  <c r="C191" i="21" s="1"/>
  <c r="C192" i="21" s="1"/>
  <c r="C193" i="21" s="1"/>
  <c r="C194" i="21" s="1"/>
  <c r="C195" i="21" s="1"/>
  <c r="C196" i="21" s="1"/>
  <c r="C197" i="21" s="1"/>
  <c r="C198" i="21" s="1"/>
  <c r="C199" i="21" s="1"/>
  <c r="C200" i="21" s="1"/>
  <c r="C201" i="21" s="1"/>
  <c r="C202" i="21" s="1"/>
  <c r="C203" i="21" s="1"/>
  <c r="C204" i="21" s="1"/>
  <c r="C205" i="21" s="1"/>
  <c r="C206" i="21" s="1"/>
  <c r="C207" i="21" s="1"/>
  <c r="C208" i="21" s="1"/>
  <c r="C209" i="21" s="1"/>
  <c r="C210" i="21" s="1"/>
  <c r="C211" i="21" s="1"/>
  <c r="C212" i="21" s="1"/>
  <c r="C213" i="21" s="1"/>
  <c r="C214" i="21" s="1"/>
  <c r="C215" i="21" s="1"/>
  <c r="C216" i="21" s="1"/>
  <c r="C217" i="21" s="1"/>
  <c r="C218" i="21" s="1"/>
  <c r="C219" i="21" s="1"/>
  <c r="C220" i="21" s="1"/>
  <c r="C221" i="21" s="1"/>
  <c r="C222" i="21" s="1"/>
  <c r="C223" i="21" s="1"/>
  <c r="C224" i="21" s="1"/>
  <c r="C225" i="21" s="1"/>
  <c r="C226" i="21" s="1"/>
  <c r="C227" i="21" s="1"/>
  <c r="C228" i="21" s="1"/>
  <c r="C229" i="21" s="1"/>
  <c r="C230" i="21" s="1"/>
  <c r="C231" i="21" s="1"/>
  <c r="C232" i="21" s="1"/>
  <c r="C233" i="21" s="1"/>
  <c r="C234" i="21" s="1"/>
  <c r="C235" i="21" s="1"/>
  <c r="C236" i="21" s="1"/>
  <c r="C237" i="21" s="1"/>
  <c r="C238" i="21" s="1"/>
  <c r="C239" i="21" s="1"/>
  <c r="C240" i="21" s="1"/>
  <c r="C241" i="21" s="1"/>
  <c r="C242" i="21" s="1"/>
  <c r="C243" i="21" s="1"/>
  <c r="C244" i="21" s="1"/>
  <c r="C245" i="21" s="1"/>
  <c r="C246" i="21" s="1"/>
  <c r="C247" i="21" s="1"/>
  <c r="C248" i="21" s="1"/>
  <c r="C249" i="21" s="1"/>
  <c r="C250" i="21" s="1"/>
  <c r="C251" i="21" s="1"/>
  <c r="C252" i="21" s="1"/>
  <c r="C253" i="21" s="1"/>
  <c r="C254" i="21" s="1"/>
  <c r="C255" i="21" s="1"/>
  <c r="C256" i="21" s="1"/>
  <c r="C257" i="21" s="1"/>
  <c r="C258" i="21" s="1"/>
  <c r="C259" i="21" s="1"/>
  <c r="C260" i="21" s="1"/>
  <c r="C261" i="21" s="1"/>
  <c r="C262" i="21" s="1"/>
  <c r="C263" i="21" s="1"/>
  <c r="C264" i="21" s="1"/>
  <c r="C265" i="21" s="1"/>
  <c r="C266" i="21" s="1"/>
  <c r="C267" i="21" s="1"/>
  <c r="C268" i="21" s="1"/>
  <c r="C269" i="21" s="1"/>
  <c r="C270" i="21" s="1"/>
  <c r="C271" i="21" s="1"/>
  <c r="C272" i="21" s="1"/>
  <c r="C273" i="21" s="1"/>
  <c r="C274" i="21" s="1"/>
  <c r="C275" i="21" s="1"/>
  <c r="C276" i="21" s="1"/>
  <c r="C277" i="21" s="1"/>
  <c r="C278" i="21" s="1"/>
  <c r="C279" i="21" s="1"/>
  <c r="C280" i="21" s="1"/>
  <c r="C281" i="21" s="1"/>
  <c r="C282" i="21" s="1"/>
  <c r="C283" i="21" s="1"/>
  <c r="C284" i="21" s="1"/>
  <c r="C285" i="21" s="1"/>
  <c r="C286" i="21" s="1"/>
  <c r="C287" i="21" s="1"/>
  <c r="C288" i="21" s="1"/>
  <c r="C289" i="21" s="1"/>
  <c r="C290" i="21" s="1"/>
  <c r="C291" i="21" s="1"/>
  <c r="C292" i="21" s="1"/>
  <c r="C293" i="21" s="1"/>
  <c r="C294" i="21" s="1"/>
  <c r="C295" i="21" s="1"/>
  <c r="C296" i="21" s="1"/>
  <c r="C297" i="21" s="1"/>
  <c r="C298" i="21" s="1"/>
  <c r="C299" i="21" s="1"/>
  <c r="C300" i="21" s="1"/>
  <c r="C301" i="21" s="1"/>
  <c r="C302" i="21" s="1"/>
  <c r="C303" i="21" s="1"/>
  <c r="C304" i="21" s="1"/>
  <c r="C305" i="21" s="1"/>
  <c r="C306" i="21" s="1"/>
  <c r="C307" i="21" s="1"/>
  <c r="C308" i="21" s="1"/>
  <c r="C309" i="21" s="1"/>
  <c r="C310" i="21" s="1"/>
  <c r="C311" i="21" s="1"/>
  <c r="C312" i="21" s="1"/>
  <c r="C313" i="21" s="1"/>
  <c r="C314" i="21" s="1"/>
  <c r="C315" i="21" s="1"/>
  <c r="C316" i="21" s="1"/>
  <c r="C317" i="21" s="1"/>
  <c r="C318" i="21" s="1"/>
  <c r="C319" i="21" s="1"/>
  <c r="C320" i="21" s="1"/>
  <c r="C321" i="21" s="1"/>
  <c r="C322" i="21" s="1"/>
  <c r="C323" i="21" s="1"/>
  <c r="C324" i="21" s="1"/>
  <c r="C325" i="21" s="1"/>
  <c r="C326" i="21" s="1"/>
  <c r="C327" i="21" s="1"/>
  <c r="C328" i="21" s="1"/>
  <c r="C329" i="21" s="1"/>
  <c r="C330" i="21" s="1"/>
  <c r="C331" i="21" s="1"/>
  <c r="C332" i="21" s="1"/>
  <c r="C333" i="21" s="1"/>
  <c r="C334" i="21" s="1"/>
  <c r="C335" i="21" s="1"/>
  <c r="C336" i="21" s="1"/>
  <c r="C337" i="21" s="1"/>
  <c r="C338" i="21" s="1"/>
  <c r="C339" i="21" s="1"/>
  <c r="C340" i="21" s="1"/>
  <c r="C341" i="21" s="1"/>
  <c r="C342" i="21" s="1"/>
  <c r="C343" i="21" s="1"/>
  <c r="C344" i="21" s="1"/>
  <c r="C345" i="21" s="1"/>
  <c r="C346" i="21" s="1"/>
  <c r="C347" i="21" s="1"/>
  <c r="C348" i="21" s="1"/>
  <c r="C349" i="21" s="1"/>
  <c r="C350" i="21" s="1"/>
  <c r="C351" i="21" s="1"/>
  <c r="C352" i="21" s="1"/>
  <c r="C353" i="21" s="1"/>
  <c r="C354" i="21" s="1"/>
  <c r="C355" i="21" s="1"/>
  <c r="C356" i="21" s="1"/>
  <c r="C357" i="21" s="1"/>
  <c r="C358" i="21" s="1"/>
  <c r="C359" i="21" s="1"/>
  <c r="C360" i="21" s="1"/>
  <c r="C361" i="21" s="1"/>
  <c r="C362" i="21" s="1"/>
  <c r="C363" i="21" s="1"/>
  <c r="C364" i="21" s="1"/>
  <c r="C365" i="21" s="1"/>
  <c r="C366" i="21" s="1"/>
  <c r="C367" i="21" s="1"/>
  <c r="C368" i="21" s="1"/>
  <c r="C369" i="21" s="1"/>
  <c r="C370" i="21" s="1"/>
  <c r="C371" i="21" s="1"/>
  <c r="C372" i="21" s="1"/>
  <c r="C373" i="21" s="1"/>
  <c r="C374" i="21" s="1"/>
  <c r="C375" i="21" s="1"/>
  <c r="C376" i="21" s="1"/>
  <c r="C377" i="21" s="1"/>
  <c r="C378" i="21" s="1"/>
  <c r="C379" i="21" s="1"/>
  <c r="C380" i="21" s="1"/>
  <c r="C381" i="21" s="1"/>
  <c r="C382" i="21" s="1"/>
  <c r="C383" i="21" s="1"/>
  <c r="C384" i="21" s="1"/>
  <c r="C385" i="21" s="1"/>
  <c r="C386" i="21" s="1"/>
  <c r="C387" i="21" s="1"/>
  <c r="C388" i="21" s="1"/>
  <c r="C389" i="21" s="1"/>
  <c r="C390" i="21" s="1"/>
  <c r="C391" i="21" s="1"/>
  <c r="C392" i="21" s="1"/>
  <c r="C393" i="21" s="1"/>
  <c r="C394" i="21" s="1"/>
  <c r="C395" i="21" s="1"/>
  <c r="C396" i="21" s="1"/>
  <c r="C397" i="21" s="1"/>
  <c r="C398" i="21" s="1"/>
  <c r="C399" i="21" s="1"/>
  <c r="C400" i="21" s="1"/>
  <c r="C401" i="21" s="1"/>
  <c r="C402" i="21" s="1"/>
  <c r="C403" i="21" s="1"/>
  <c r="C404" i="21" s="1"/>
  <c r="C405" i="21" s="1"/>
  <c r="C406" i="21" s="1"/>
  <c r="C407" i="21" s="1"/>
  <c r="C408" i="21" s="1"/>
  <c r="C409" i="21" s="1"/>
  <c r="C410" i="21" s="1"/>
  <c r="C411" i="21" s="1"/>
  <c r="C412" i="21" s="1"/>
  <c r="C413" i="21" s="1"/>
  <c r="C414" i="21" s="1"/>
  <c r="C415" i="21" s="1"/>
  <c r="C416" i="21" s="1"/>
  <c r="C417" i="21" s="1"/>
  <c r="C418" i="21" s="1"/>
  <c r="C419" i="21" s="1"/>
  <c r="C420" i="21" s="1"/>
  <c r="C421" i="21" s="1"/>
  <c r="C422" i="21" s="1"/>
  <c r="C423" i="21" s="1"/>
  <c r="C424" i="21" s="1"/>
  <c r="C425" i="21" s="1"/>
  <c r="C426" i="21" s="1"/>
  <c r="C427" i="21" s="1"/>
  <c r="C428" i="21" s="1"/>
  <c r="B14" i="21"/>
  <c r="I9" i="21"/>
  <c r="K12" i="21" s="1"/>
  <c r="L12" i="21" s="1"/>
  <c r="F5" i="24" l="1"/>
  <c r="F9" i="24" s="1"/>
  <c r="H10" i="21"/>
  <c r="I10" i="21" s="1"/>
  <c r="B15" i="21"/>
  <c r="F4" i="26" l="1"/>
  <c r="G4" i="26" s="1"/>
  <c r="G5" i="24"/>
  <c r="H11" i="21"/>
  <c r="I11" i="21" s="1"/>
  <c r="H12" i="21" s="1"/>
  <c r="B16" i="21"/>
  <c r="G17" i="26" l="1"/>
  <c r="G13" i="26"/>
  <c r="G7" i="26"/>
  <c r="G9" i="24"/>
  <c r="G10" i="24" s="1"/>
  <c r="G12" i="24" s="1"/>
  <c r="F7" i="26"/>
  <c r="F11" i="24"/>
  <c r="D10" i="24"/>
  <c r="F10" i="24" s="1"/>
  <c r="D12" i="21"/>
  <c r="E12" i="21" s="1"/>
  <c r="B17" i="21"/>
  <c r="F12" i="24" l="1"/>
  <c r="F13" i="26"/>
  <c r="G13" i="24"/>
  <c r="F13" i="24"/>
  <c r="D13" i="21"/>
  <c r="E13" i="21" s="1"/>
  <c r="G10" i="21"/>
  <c r="F11" i="21" s="1"/>
  <c r="B18" i="21"/>
  <c r="F16" i="26" l="1"/>
  <c r="G14" i="26"/>
  <c r="D15" i="26"/>
  <c r="F15" i="26" s="1"/>
  <c r="D14" i="21"/>
  <c r="E14" i="21" s="1"/>
  <c r="B19" i="21"/>
  <c r="F18" i="26" l="1"/>
  <c r="G16" i="26"/>
  <c r="E15" i="26"/>
  <c r="G15" i="26" s="1"/>
  <c r="B20" i="21"/>
  <c r="F19" i="26" l="1"/>
  <c r="G18" i="26"/>
  <c r="G19" i="26"/>
  <c r="D15" i="21"/>
  <c r="E15" i="21" s="1"/>
  <c r="B21" i="21"/>
  <c r="F20" i="26" l="1"/>
  <c r="G11" i="21"/>
  <c r="B22" i="21"/>
  <c r="F12" i="21" l="1"/>
  <c r="D16" i="21"/>
  <c r="E16" i="21" s="1"/>
  <c r="B23" i="21"/>
  <c r="G12" i="21" l="1"/>
  <c r="F13" i="21" s="1"/>
  <c r="B24" i="21"/>
  <c r="G13" i="21" l="1"/>
  <c r="D17" i="21"/>
  <c r="E17" i="21" s="1"/>
  <c r="I12" i="21"/>
  <c r="B25" i="21"/>
  <c r="H13" i="21" l="1"/>
  <c r="F14" i="21"/>
  <c r="B26" i="21"/>
  <c r="I13" i="21" l="1"/>
  <c r="H14" i="21" s="1"/>
  <c r="G14" i="21"/>
  <c r="D18" i="21"/>
  <c r="E18" i="21" s="1"/>
  <c r="B27" i="21"/>
  <c r="F15" i="21" l="1"/>
  <c r="D19" i="21"/>
  <c r="E19" i="21" s="1"/>
  <c r="B28" i="21"/>
  <c r="I14" i="21"/>
  <c r="H15" i="21" s="1"/>
  <c r="G15" i="21" l="1"/>
  <c r="F16" i="21" s="1"/>
  <c r="B29" i="21"/>
  <c r="G16" i="21" l="1"/>
  <c r="F17" i="21" s="1"/>
  <c r="D20" i="21"/>
  <c r="E20" i="21" s="1"/>
  <c r="B30" i="21"/>
  <c r="I15" i="21"/>
  <c r="H16" i="21" s="1"/>
  <c r="G17" i="21" l="1"/>
  <c r="F18" i="21" s="1"/>
  <c r="B31" i="21"/>
  <c r="I16" i="21"/>
  <c r="H17" i="21" s="1"/>
  <c r="G18" i="21" l="1"/>
  <c r="F19" i="21" s="1"/>
  <c r="D21" i="21"/>
  <c r="E21" i="21" s="1"/>
  <c r="B32" i="21"/>
  <c r="G19" i="21" l="1"/>
  <c r="F20" i="21" s="1"/>
  <c r="B33" i="21"/>
  <c r="I17" i="21"/>
  <c r="H18" i="21" s="1"/>
  <c r="G20" i="21" l="1"/>
  <c r="F21" i="21" s="1"/>
  <c r="D22" i="21"/>
  <c r="E22" i="21" s="1"/>
  <c r="B34" i="21"/>
  <c r="G21" i="21" l="1"/>
  <c r="F22" i="21" s="1"/>
  <c r="B35" i="21"/>
  <c r="I18" i="21"/>
  <c r="H19" i="21" s="1"/>
  <c r="G22" i="21" l="1"/>
  <c r="F23" i="21" s="1"/>
  <c r="D23" i="21"/>
  <c r="E23" i="21" s="1"/>
  <c r="B36" i="21"/>
  <c r="I19" i="21"/>
  <c r="H20" i="21" s="1"/>
  <c r="G23" i="21" l="1"/>
  <c r="F24" i="21" s="1"/>
  <c r="B37" i="21"/>
  <c r="G24" i="21" l="1"/>
  <c r="F25" i="21" s="1"/>
  <c r="D24" i="21"/>
  <c r="E24" i="21" s="1"/>
  <c r="B38" i="21"/>
  <c r="G25" i="21" l="1"/>
  <c r="F26" i="21" s="1"/>
  <c r="D25" i="21"/>
  <c r="E25" i="21" s="1"/>
  <c r="I20" i="21"/>
  <c r="H21" i="21" s="1"/>
  <c r="B39" i="21"/>
  <c r="G26" i="21" l="1"/>
  <c r="F27" i="21" s="1"/>
  <c r="D26" i="21"/>
  <c r="E26" i="21" s="1"/>
  <c r="I21" i="21"/>
  <c r="H22" i="21" s="1"/>
  <c r="B40" i="21"/>
  <c r="G27" i="21" l="1"/>
  <c r="F28" i="21" s="1"/>
  <c r="I22" i="21"/>
  <c r="H23" i="21" s="1"/>
  <c r="B41" i="21"/>
  <c r="G28" i="21" l="1"/>
  <c r="F29" i="21" s="1"/>
  <c r="D27" i="21"/>
  <c r="E27" i="21" s="1"/>
  <c r="B42" i="21"/>
  <c r="G29" i="21" l="1"/>
  <c r="F30" i="21" s="1"/>
  <c r="D28" i="21"/>
  <c r="E28" i="21" s="1"/>
  <c r="I23" i="21"/>
  <c r="H24" i="21" s="1"/>
  <c r="B43" i="21"/>
  <c r="G30" i="21" l="1"/>
  <c r="F31" i="21" s="1"/>
  <c r="I24" i="21"/>
  <c r="H25" i="21" s="1"/>
  <c r="B44" i="21"/>
  <c r="G31" i="21" l="1"/>
  <c r="F32" i="21" s="1"/>
  <c r="D29" i="21"/>
  <c r="E29" i="21" s="1"/>
  <c r="I25" i="21"/>
  <c r="H26" i="21" s="1"/>
  <c r="B45" i="21"/>
  <c r="G32" i="21" l="1"/>
  <c r="F33" i="21" s="1"/>
  <c r="B46" i="21"/>
  <c r="G33" i="21" l="1"/>
  <c r="F34" i="21" s="1"/>
  <c r="D30" i="21"/>
  <c r="E30" i="21" s="1"/>
  <c r="B47" i="21"/>
  <c r="I26" i="21"/>
  <c r="H27" i="21" s="1"/>
  <c r="G34" i="21" l="1"/>
  <c r="F35" i="21" s="1"/>
  <c r="B48" i="21"/>
  <c r="I27" i="21"/>
  <c r="H28" i="21" s="1"/>
  <c r="G35" i="21" l="1"/>
  <c r="F36" i="21" s="1"/>
  <c r="D31" i="21"/>
  <c r="E31" i="21" s="1"/>
  <c r="B49" i="21"/>
  <c r="I28" i="21"/>
  <c r="H29" i="21" s="1"/>
  <c r="G36" i="21" l="1"/>
  <c r="F37" i="21" s="1"/>
  <c r="B50" i="21"/>
  <c r="G37" i="21" l="1"/>
  <c r="F38" i="21" s="1"/>
  <c r="D32" i="21"/>
  <c r="E32" i="21" s="1"/>
  <c r="B51" i="21"/>
  <c r="I29" i="21"/>
  <c r="H30" i="21" s="1"/>
  <c r="G38" i="21" l="1"/>
  <c r="F39" i="21" s="1"/>
  <c r="B52" i="21"/>
  <c r="G39" i="21" l="1"/>
  <c r="F40" i="21" s="1"/>
  <c r="D33" i="21"/>
  <c r="E33" i="21" s="1"/>
  <c r="B53" i="21"/>
  <c r="G40" i="21" l="1"/>
  <c r="F41" i="21" s="1"/>
  <c r="B54" i="21"/>
  <c r="I30" i="21"/>
  <c r="H31" i="21" s="1"/>
  <c r="G41" i="21" l="1"/>
  <c r="F42" i="21" s="1"/>
  <c r="D34" i="21"/>
  <c r="E34" i="21" s="1"/>
  <c r="B55" i="21"/>
  <c r="I31" i="21"/>
  <c r="H32" i="21" s="1"/>
  <c r="G42" i="21" l="1"/>
  <c r="F43" i="21" s="1"/>
  <c r="D35" i="21"/>
  <c r="E35" i="21" s="1"/>
  <c r="B56" i="21"/>
  <c r="G43" i="21" l="1"/>
  <c r="F44" i="21" s="1"/>
  <c r="B57" i="21"/>
  <c r="I32" i="21"/>
  <c r="H33" i="21" s="1"/>
  <c r="G44" i="21" l="1"/>
  <c r="F45" i="21" s="1"/>
  <c r="D36" i="21"/>
  <c r="E36" i="21" s="1"/>
  <c r="B58" i="21"/>
  <c r="G45" i="21" l="1"/>
  <c r="F46" i="21" s="1"/>
  <c r="B59" i="21"/>
  <c r="I33" i="21"/>
  <c r="H34" i="21" s="1"/>
  <c r="G46" i="21" l="1"/>
  <c r="F47" i="21" s="1"/>
  <c r="D37" i="21"/>
  <c r="E37" i="21" s="1"/>
  <c r="B60" i="21"/>
  <c r="G47" i="21" l="1"/>
  <c r="F48" i="21" s="1"/>
  <c r="B61" i="21"/>
  <c r="G48" i="21" l="1"/>
  <c r="F49" i="21" s="1"/>
  <c r="D38" i="21"/>
  <c r="E38" i="21" s="1"/>
  <c r="B62" i="21"/>
  <c r="G49" i="21" l="1"/>
  <c r="F50" i="21" s="1"/>
  <c r="D39" i="21"/>
  <c r="E39" i="21" s="1"/>
  <c r="B63" i="21"/>
  <c r="I34" i="21"/>
  <c r="H35" i="21" s="1"/>
  <c r="G50" i="21" l="1"/>
  <c r="F51" i="21" s="1"/>
  <c r="B64" i="21"/>
  <c r="I35" i="21"/>
  <c r="H36" i="21" s="1"/>
  <c r="G51" i="21" l="1"/>
  <c r="F52" i="21" s="1"/>
  <c r="D40" i="21"/>
  <c r="E40" i="21" s="1"/>
  <c r="B65" i="21"/>
  <c r="I36" i="21"/>
  <c r="H37" i="21" s="1"/>
  <c r="G52" i="21" l="1"/>
  <c r="F53" i="21" s="1"/>
  <c r="D41" i="21"/>
  <c r="E41" i="21" s="1"/>
  <c r="B66" i="21"/>
  <c r="G53" i="21" l="1"/>
  <c r="F54" i="21" s="1"/>
  <c r="B67" i="21"/>
  <c r="G54" i="21" l="1"/>
  <c r="F55" i="21" s="1"/>
  <c r="D42" i="21"/>
  <c r="E42" i="21" s="1"/>
  <c r="B68" i="21"/>
  <c r="G55" i="21" l="1"/>
  <c r="F56" i="21" s="1"/>
  <c r="B69" i="21"/>
  <c r="I37" i="21"/>
  <c r="H38" i="21" s="1"/>
  <c r="G56" i="21" l="1"/>
  <c r="F57" i="21" s="1"/>
  <c r="D43" i="21"/>
  <c r="E43" i="21" s="1"/>
  <c r="B70" i="21"/>
  <c r="I38" i="21"/>
  <c r="H39" i="21" s="1"/>
  <c r="G57" i="21" l="1"/>
  <c r="F58" i="21" s="1"/>
  <c r="B71" i="21"/>
  <c r="I39" i="21"/>
  <c r="H40" i="21" s="1"/>
  <c r="G58" i="21" l="1"/>
  <c r="F59" i="21" s="1"/>
  <c r="D44" i="21"/>
  <c r="E44" i="21" s="1"/>
  <c r="B72" i="21"/>
  <c r="G59" i="21" l="1"/>
  <c r="F60" i="21" s="1"/>
  <c r="D45" i="21"/>
  <c r="E45" i="21" s="1"/>
  <c r="B73" i="21"/>
  <c r="I40" i="21"/>
  <c r="H41" i="21" s="1"/>
  <c r="G60" i="21" l="1"/>
  <c r="F61" i="21" s="1"/>
  <c r="D46" i="21"/>
  <c r="E46" i="21" s="1"/>
  <c r="B74" i="21"/>
  <c r="G61" i="21" l="1"/>
  <c r="F62" i="21" s="1"/>
  <c r="B75" i="21"/>
  <c r="I41" i="21"/>
  <c r="H42" i="21" s="1"/>
  <c r="G62" i="21" l="1"/>
  <c r="F63" i="21" s="1"/>
  <c r="D47" i="21"/>
  <c r="E47" i="21" s="1"/>
  <c r="B76" i="21"/>
  <c r="G63" i="21" l="1"/>
  <c r="F64" i="21" s="1"/>
  <c r="B77" i="21"/>
  <c r="I42" i="21"/>
  <c r="H43" i="21" s="1"/>
  <c r="G64" i="21" l="1"/>
  <c r="F65" i="21" s="1"/>
  <c r="D48" i="21"/>
  <c r="E48" i="21" s="1"/>
  <c r="B78" i="21"/>
  <c r="G65" i="21" l="1"/>
  <c r="F66" i="21" s="1"/>
  <c r="B79" i="21"/>
  <c r="I43" i="21"/>
  <c r="H44" i="21" s="1"/>
  <c r="G66" i="21" l="1"/>
  <c r="F67" i="21" s="1"/>
  <c r="D49" i="21"/>
  <c r="E49" i="21" s="1"/>
  <c r="B80" i="21"/>
  <c r="G67" i="21" l="1"/>
  <c r="F68" i="21" s="1"/>
  <c r="B81" i="21"/>
  <c r="I44" i="21"/>
  <c r="H45" i="21" s="1"/>
  <c r="G68" i="21" l="1"/>
  <c r="F69" i="21" s="1"/>
  <c r="D50" i="21"/>
  <c r="E50" i="21" s="1"/>
  <c r="B82" i="21"/>
  <c r="G69" i="21" l="1"/>
  <c r="F70" i="21" s="1"/>
  <c r="B83" i="21"/>
  <c r="I45" i="21"/>
  <c r="H46" i="21" s="1"/>
  <c r="G70" i="21" l="1"/>
  <c r="F71" i="21" s="1"/>
  <c r="D51" i="21"/>
  <c r="E51" i="21" s="1"/>
  <c r="B84" i="21"/>
  <c r="G71" i="21" l="1"/>
  <c r="F72" i="21" s="1"/>
  <c r="B85" i="21"/>
  <c r="G72" i="21" l="1"/>
  <c r="F73" i="21" s="1"/>
  <c r="D52" i="21"/>
  <c r="E52" i="21" s="1"/>
  <c r="B86" i="21"/>
  <c r="G73" i="21" l="1"/>
  <c r="F74" i="21" s="1"/>
  <c r="B87" i="21"/>
  <c r="I46" i="21"/>
  <c r="H47" i="21" s="1"/>
  <c r="G74" i="21" l="1"/>
  <c r="F75" i="21" s="1"/>
  <c r="D53" i="21"/>
  <c r="E53" i="21" s="1"/>
  <c r="B88" i="21"/>
  <c r="G75" i="21" l="1"/>
  <c r="F76" i="21" s="1"/>
  <c r="B89" i="21"/>
  <c r="I47" i="21"/>
  <c r="H48" i="21" s="1"/>
  <c r="G76" i="21" l="1"/>
  <c r="F77" i="21" s="1"/>
  <c r="D54" i="21"/>
  <c r="E54" i="21" s="1"/>
  <c r="B90" i="21"/>
  <c r="I48" i="21"/>
  <c r="H49" i="21" s="1"/>
  <c r="G77" i="21" l="1"/>
  <c r="F78" i="21" s="1"/>
  <c r="B91" i="21"/>
  <c r="I49" i="21"/>
  <c r="H50" i="21" s="1"/>
  <c r="G78" i="21" l="1"/>
  <c r="F79" i="21" s="1"/>
  <c r="D55" i="21"/>
  <c r="E55" i="21" s="1"/>
  <c r="B92" i="21"/>
  <c r="G79" i="21" l="1"/>
  <c r="F80" i="21" s="1"/>
  <c r="B93" i="21"/>
  <c r="I50" i="21"/>
  <c r="H51" i="21" s="1"/>
  <c r="G80" i="21" l="1"/>
  <c r="F81" i="21" s="1"/>
  <c r="D56" i="21"/>
  <c r="E56" i="21" s="1"/>
  <c r="B94" i="21"/>
  <c r="I51" i="21"/>
  <c r="H52" i="21" s="1"/>
  <c r="G81" i="21" l="1"/>
  <c r="F82" i="21" s="1"/>
  <c r="B95" i="21"/>
  <c r="G82" i="21" l="1"/>
  <c r="F83" i="21" s="1"/>
  <c r="D57" i="21"/>
  <c r="E57" i="21" s="1"/>
  <c r="B96" i="21"/>
  <c r="I52" i="21"/>
  <c r="H53" i="21" s="1"/>
  <c r="G83" i="21" l="1"/>
  <c r="F84" i="21" s="1"/>
  <c r="B97" i="21"/>
  <c r="G84" i="21" l="1"/>
  <c r="F85" i="21" s="1"/>
  <c r="D58" i="21"/>
  <c r="E58" i="21" s="1"/>
  <c r="B98" i="21"/>
  <c r="I53" i="21"/>
  <c r="H54" i="21" s="1"/>
  <c r="G85" i="21" l="1"/>
  <c r="F86" i="21" s="1"/>
  <c r="B99" i="21"/>
  <c r="G86" i="21" l="1"/>
  <c r="F87" i="21" s="1"/>
  <c r="D59" i="21"/>
  <c r="E59" i="21" s="1"/>
  <c r="B100" i="21"/>
  <c r="G87" i="21" l="1"/>
  <c r="F88" i="21" s="1"/>
  <c r="B101" i="21"/>
  <c r="G88" i="21" l="1"/>
  <c r="F89" i="21" s="1"/>
  <c r="D60" i="21"/>
  <c r="E60" i="21" s="1"/>
  <c r="B102" i="21"/>
  <c r="I54" i="21"/>
  <c r="H55" i="21" s="1"/>
  <c r="G89" i="21" l="1"/>
  <c r="F90" i="21" s="1"/>
  <c r="B103" i="21"/>
  <c r="I55" i="21"/>
  <c r="H56" i="21" s="1"/>
  <c r="G90" i="21" l="1"/>
  <c r="F91" i="21" s="1"/>
  <c r="D61" i="21"/>
  <c r="E61" i="21" s="1"/>
  <c r="B104" i="21"/>
  <c r="I56" i="21"/>
  <c r="H57" i="21" s="1"/>
  <c r="G91" i="21" l="1"/>
  <c r="F92" i="21" s="1"/>
  <c r="B105" i="21"/>
  <c r="G92" i="21" l="1"/>
  <c r="F93" i="21" s="1"/>
  <c r="D62" i="21"/>
  <c r="E62" i="21" s="1"/>
  <c r="B106" i="21"/>
  <c r="I57" i="21"/>
  <c r="H58" i="21" s="1"/>
  <c r="G93" i="21" l="1"/>
  <c r="F94" i="21" s="1"/>
  <c r="B107" i="21"/>
  <c r="G94" i="21" l="1"/>
  <c r="F95" i="21" s="1"/>
  <c r="D63" i="21"/>
  <c r="E63" i="21" s="1"/>
  <c r="B108" i="21"/>
  <c r="G95" i="21" l="1"/>
  <c r="F96" i="21" s="1"/>
  <c r="B109" i="21"/>
  <c r="G96" i="21" l="1"/>
  <c r="F97" i="21" s="1"/>
  <c r="D64" i="21"/>
  <c r="E64" i="21" s="1"/>
  <c r="B110" i="21"/>
  <c r="I58" i="21"/>
  <c r="H59" i="21" s="1"/>
  <c r="G97" i="21" l="1"/>
  <c r="F98" i="21" s="1"/>
  <c r="D65" i="21"/>
  <c r="E65" i="21" s="1"/>
  <c r="B111" i="21"/>
  <c r="I59" i="21"/>
  <c r="H60" i="21" s="1"/>
  <c r="G98" i="21" l="1"/>
  <c r="F99" i="21" s="1"/>
  <c r="D66" i="21"/>
  <c r="E66" i="21" s="1"/>
  <c r="B112" i="21"/>
  <c r="G99" i="21" l="1"/>
  <c r="F100" i="21" s="1"/>
  <c r="B113" i="21"/>
  <c r="G100" i="21" l="1"/>
  <c r="F101" i="21" s="1"/>
  <c r="D67" i="21"/>
  <c r="E67" i="21" s="1"/>
  <c r="I60" i="21"/>
  <c r="H61" i="21" s="1"/>
  <c r="B114" i="21"/>
  <c r="G101" i="21" l="1"/>
  <c r="F102" i="21" s="1"/>
  <c r="I61" i="21"/>
  <c r="H62" i="21" s="1"/>
  <c r="B115" i="21"/>
  <c r="G102" i="21" l="1"/>
  <c r="F103" i="21" s="1"/>
  <c r="D68" i="21"/>
  <c r="E68" i="21" s="1"/>
  <c r="B116" i="21"/>
  <c r="G103" i="21" l="1"/>
  <c r="F104" i="21" s="1"/>
  <c r="B117" i="21"/>
  <c r="I62" i="21"/>
  <c r="H63" i="21" s="1"/>
  <c r="G104" i="21" l="1"/>
  <c r="F105" i="21" s="1"/>
  <c r="D69" i="21"/>
  <c r="E69" i="21" s="1"/>
  <c r="B118" i="21"/>
  <c r="G105" i="21" l="1"/>
  <c r="F106" i="21" s="1"/>
  <c r="B119" i="21"/>
  <c r="I63" i="21"/>
  <c r="H64" i="21" s="1"/>
  <c r="G106" i="21" l="1"/>
  <c r="F107" i="21" s="1"/>
  <c r="D70" i="21"/>
  <c r="E70" i="21" s="1"/>
  <c r="B120" i="21"/>
  <c r="I64" i="21"/>
  <c r="H65" i="21" s="1"/>
  <c r="G107" i="21" l="1"/>
  <c r="F108" i="21" s="1"/>
  <c r="B121" i="21"/>
  <c r="I65" i="21"/>
  <c r="H66" i="21" s="1"/>
  <c r="G108" i="21" l="1"/>
  <c r="F109" i="21" s="1"/>
  <c r="D71" i="21"/>
  <c r="E71" i="21" s="1"/>
  <c r="B122" i="21"/>
  <c r="G109" i="21" l="1"/>
  <c r="F110" i="21" s="1"/>
  <c r="B123" i="21"/>
  <c r="G110" i="21" l="1"/>
  <c r="F111" i="21" s="1"/>
  <c r="D72" i="21"/>
  <c r="E72" i="21" s="1"/>
  <c r="B124" i="21"/>
  <c r="G111" i="21" l="1"/>
  <c r="F112" i="21" s="1"/>
  <c r="B125" i="21"/>
  <c r="I66" i="21"/>
  <c r="H67" i="21" s="1"/>
  <c r="G112" i="21" l="1"/>
  <c r="F113" i="21" s="1"/>
  <c r="D73" i="21"/>
  <c r="E73" i="21" s="1"/>
  <c r="B126" i="21"/>
  <c r="I67" i="21"/>
  <c r="H68" i="21" s="1"/>
  <c r="G113" i="21" l="1"/>
  <c r="F114" i="21" s="1"/>
  <c r="B127" i="21"/>
  <c r="I68" i="21"/>
  <c r="H69" i="21" s="1"/>
  <c r="G114" i="21" l="1"/>
  <c r="F115" i="21" s="1"/>
  <c r="D74" i="21"/>
  <c r="E74" i="21" s="1"/>
  <c r="B128" i="21"/>
  <c r="G115" i="21" l="1"/>
  <c r="F116" i="21" s="1"/>
  <c r="B129" i="21"/>
  <c r="I69" i="21"/>
  <c r="H70" i="21" s="1"/>
  <c r="G116" i="21" l="1"/>
  <c r="F117" i="21" s="1"/>
  <c r="D75" i="21"/>
  <c r="E75" i="21" s="1"/>
  <c r="B130" i="21"/>
  <c r="G117" i="21" l="1"/>
  <c r="F118" i="21" s="1"/>
  <c r="B131" i="21"/>
  <c r="G118" i="21" l="1"/>
  <c r="F119" i="21" s="1"/>
  <c r="D76" i="21"/>
  <c r="E76" i="21" s="1"/>
  <c r="B132" i="21"/>
  <c r="G119" i="21" l="1"/>
  <c r="F120" i="21" s="1"/>
  <c r="B133" i="21"/>
  <c r="I70" i="21"/>
  <c r="H71" i="21" s="1"/>
  <c r="G120" i="21" l="1"/>
  <c r="F121" i="21" s="1"/>
  <c r="D77" i="21"/>
  <c r="E77" i="21" s="1"/>
  <c r="B134" i="21"/>
  <c r="I71" i="21"/>
  <c r="H72" i="21" s="1"/>
  <c r="G121" i="21" l="1"/>
  <c r="F122" i="21" s="1"/>
  <c r="B135" i="21"/>
  <c r="I72" i="21"/>
  <c r="H73" i="21" s="1"/>
  <c r="G122" i="21" l="1"/>
  <c r="F123" i="21" s="1"/>
  <c r="D78" i="21"/>
  <c r="E78" i="21" s="1"/>
  <c r="B136" i="21"/>
  <c r="G123" i="21" l="1"/>
  <c r="F124" i="21" s="1"/>
  <c r="B137" i="21"/>
  <c r="I73" i="21"/>
  <c r="H74" i="21" s="1"/>
  <c r="G124" i="21" l="1"/>
  <c r="F125" i="21" s="1"/>
  <c r="D79" i="21"/>
  <c r="E79" i="21" s="1"/>
  <c r="B138" i="21"/>
  <c r="G125" i="21" l="1"/>
  <c r="F126" i="21" s="1"/>
  <c r="B139" i="21"/>
  <c r="G126" i="21" l="1"/>
  <c r="F127" i="21" s="1"/>
  <c r="D80" i="21"/>
  <c r="E80" i="21" s="1"/>
  <c r="B140" i="21"/>
  <c r="G127" i="21" l="1"/>
  <c r="F128" i="21" s="1"/>
  <c r="B141" i="21"/>
  <c r="I74" i="21"/>
  <c r="H75" i="21" s="1"/>
  <c r="G128" i="21" l="1"/>
  <c r="F129" i="21" s="1"/>
  <c r="D81" i="21"/>
  <c r="E81" i="21" s="1"/>
  <c r="B142" i="21"/>
  <c r="I75" i="21"/>
  <c r="H76" i="21" s="1"/>
  <c r="G129" i="21" l="1"/>
  <c r="F130" i="21" s="1"/>
  <c r="B143" i="21"/>
  <c r="G130" i="21" l="1"/>
  <c r="F131" i="21" s="1"/>
  <c r="D82" i="21"/>
  <c r="E82" i="21" s="1"/>
  <c r="B144" i="21"/>
  <c r="G131" i="21" l="1"/>
  <c r="F132" i="21" s="1"/>
  <c r="B145" i="21"/>
  <c r="G132" i="21" l="1"/>
  <c r="F133" i="21" s="1"/>
  <c r="D83" i="21"/>
  <c r="E83" i="21" s="1"/>
  <c r="B146" i="21"/>
  <c r="I76" i="21"/>
  <c r="H77" i="21" s="1"/>
  <c r="G133" i="21" l="1"/>
  <c r="F134" i="21" s="1"/>
  <c r="B147" i="21"/>
  <c r="I77" i="21"/>
  <c r="H78" i="21" s="1"/>
  <c r="G134" i="21" l="1"/>
  <c r="F135" i="21" s="1"/>
  <c r="D84" i="21"/>
  <c r="E84" i="21" s="1"/>
  <c r="B148" i="21"/>
  <c r="G135" i="21" l="1"/>
  <c r="F136" i="21" s="1"/>
  <c r="D85" i="21"/>
  <c r="E85" i="21" s="1"/>
  <c r="B149" i="21"/>
  <c r="G136" i="21" l="1"/>
  <c r="F137" i="21" s="1"/>
  <c r="D86" i="21"/>
  <c r="E86" i="21" s="1"/>
  <c r="B150" i="21"/>
  <c r="I78" i="21"/>
  <c r="H79" i="21" s="1"/>
  <c r="G137" i="21" l="1"/>
  <c r="F138" i="21" s="1"/>
  <c r="B151" i="21"/>
  <c r="I79" i="21"/>
  <c r="H80" i="21" s="1"/>
  <c r="G138" i="21" l="1"/>
  <c r="F139" i="21" s="1"/>
  <c r="D87" i="21"/>
  <c r="E87" i="21" s="1"/>
  <c r="B152" i="21"/>
  <c r="I80" i="21"/>
  <c r="H81" i="21" s="1"/>
  <c r="G139" i="21" l="1"/>
  <c r="F140" i="21" s="1"/>
  <c r="D88" i="21"/>
  <c r="E88" i="21" s="1"/>
  <c r="B153" i="21"/>
  <c r="G140" i="21" l="1"/>
  <c r="F141" i="21" s="1"/>
  <c r="D89" i="21"/>
  <c r="E89" i="21" s="1"/>
  <c r="B154" i="21"/>
  <c r="I81" i="21"/>
  <c r="H82" i="21" s="1"/>
  <c r="G141" i="21" l="1"/>
  <c r="F142" i="21" s="1"/>
  <c r="B155" i="21"/>
  <c r="I82" i="21"/>
  <c r="H83" i="21" s="1"/>
  <c r="G142" i="21" l="1"/>
  <c r="F143" i="21" s="1"/>
  <c r="D90" i="21"/>
  <c r="E90" i="21" s="1"/>
  <c r="B156" i="21"/>
  <c r="G143" i="21" l="1"/>
  <c r="F144" i="21" s="1"/>
  <c r="B157" i="21"/>
  <c r="I83" i="21"/>
  <c r="H84" i="21" s="1"/>
  <c r="G144" i="21" l="1"/>
  <c r="F145" i="21" s="1"/>
  <c r="D91" i="21"/>
  <c r="E91" i="21" s="1"/>
  <c r="B158" i="21"/>
  <c r="G145" i="21" l="1"/>
  <c r="F146" i="21" s="1"/>
  <c r="B159" i="21"/>
  <c r="I84" i="21"/>
  <c r="H85" i="21" s="1"/>
  <c r="G146" i="21" l="1"/>
  <c r="F147" i="21" s="1"/>
  <c r="D92" i="21"/>
  <c r="E92" i="21" s="1"/>
  <c r="B160" i="21"/>
  <c r="I85" i="21"/>
  <c r="H86" i="21" s="1"/>
  <c r="G147" i="21" l="1"/>
  <c r="F148" i="21" s="1"/>
  <c r="B161" i="21"/>
  <c r="I86" i="21"/>
  <c r="H87" i="21" s="1"/>
  <c r="G148" i="21" l="1"/>
  <c r="F149" i="21" s="1"/>
  <c r="D93" i="21"/>
  <c r="E93" i="21" s="1"/>
  <c r="B162" i="21"/>
  <c r="G149" i="21" l="1"/>
  <c r="F150" i="21" s="1"/>
  <c r="B163" i="21"/>
  <c r="G150" i="21" l="1"/>
  <c r="F151" i="21" s="1"/>
  <c r="D94" i="21"/>
  <c r="E94" i="21" s="1"/>
  <c r="B164" i="21"/>
  <c r="G151" i="21" l="1"/>
  <c r="F152" i="21" s="1"/>
  <c r="B165" i="21"/>
  <c r="I87" i="21"/>
  <c r="H88" i="21" s="1"/>
  <c r="G152" i="21" l="1"/>
  <c r="F153" i="21" s="1"/>
  <c r="D95" i="21"/>
  <c r="E95" i="21" s="1"/>
  <c r="B166" i="21"/>
  <c r="G153" i="21" l="1"/>
  <c r="F154" i="21" s="1"/>
  <c r="B167" i="21"/>
  <c r="I88" i="21"/>
  <c r="H89" i="21" s="1"/>
  <c r="G154" i="21" l="1"/>
  <c r="F155" i="21" s="1"/>
  <c r="D96" i="21"/>
  <c r="E96" i="21" s="1"/>
  <c r="B168" i="21"/>
  <c r="G155" i="21" l="1"/>
  <c r="F156" i="21" s="1"/>
  <c r="B169" i="21"/>
  <c r="I89" i="21"/>
  <c r="H90" i="21" s="1"/>
  <c r="G156" i="21" l="1"/>
  <c r="F157" i="21" s="1"/>
  <c r="D97" i="21"/>
  <c r="E97" i="21" s="1"/>
  <c r="B170" i="21"/>
  <c r="I90" i="21"/>
  <c r="H91" i="21" s="1"/>
  <c r="G157" i="21" l="1"/>
  <c r="F158" i="21" s="1"/>
  <c r="B171" i="21"/>
  <c r="G158" i="21" l="1"/>
  <c r="F159" i="21" s="1"/>
  <c r="D98" i="21"/>
  <c r="E98" i="21" s="1"/>
  <c r="B172" i="21"/>
  <c r="G159" i="21" l="1"/>
  <c r="F160" i="21" s="1"/>
  <c r="B173" i="21"/>
  <c r="I91" i="21"/>
  <c r="H92" i="21" s="1"/>
  <c r="G160" i="21" l="1"/>
  <c r="F161" i="21" s="1"/>
  <c r="D99" i="21"/>
  <c r="E99" i="21" s="1"/>
  <c r="B174" i="21"/>
  <c r="G161" i="21" l="1"/>
  <c r="F162" i="21" s="1"/>
  <c r="B175" i="21"/>
  <c r="I92" i="21"/>
  <c r="H93" i="21" s="1"/>
  <c r="G162" i="21" l="1"/>
  <c r="F163" i="21" s="1"/>
  <c r="D100" i="21"/>
  <c r="E100" i="21" s="1"/>
  <c r="B176" i="21"/>
  <c r="G163" i="21" l="1"/>
  <c r="F164" i="21" s="1"/>
  <c r="B177" i="21"/>
  <c r="I93" i="21"/>
  <c r="H94" i="21" s="1"/>
  <c r="G164" i="21" l="1"/>
  <c r="F165" i="21" s="1"/>
  <c r="D101" i="21"/>
  <c r="E101" i="21" s="1"/>
  <c r="B178" i="21"/>
  <c r="I94" i="21"/>
  <c r="H95" i="21" s="1"/>
  <c r="G165" i="21" l="1"/>
  <c r="F166" i="21" s="1"/>
  <c r="D102" i="21"/>
  <c r="E102" i="21" s="1"/>
  <c r="B179" i="21"/>
  <c r="G166" i="21" l="1"/>
  <c r="F167" i="21" s="1"/>
  <c r="B180" i="21"/>
  <c r="G167" i="21" l="1"/>
  <c r="F168" i="21" s="1"/>
  <c r="D103" i="21"/>
  <c r="E103" i="21" s="1"/>
  <c r="B181" i="21"/>
  <c r="I95" i="21"/>
  <c r="H96" i="21" s="1"/>
  <c r="G168" i="21" l="1"/>
  <c r="F169" i="21" s="1"/>
  <c r="B182" i="21"/>
  <c r="G169" i="21" l="1"/>
  <c r="F170" i="21" s="1"/>
  <c r="D104" i="21"/>
  <c r="E104" i="21" s="1"/>
  <c r="B183" i="21"/>
  <c r="I96" i="21"/>
  <c r="H97" i="21" s="1"/>
  <c r="G170" i="21" l="1"/>
  <c r="F171" i="21" s="1"/>
  <c r="B184" i="21"/>
  <c r="I97" i="21"/>
  <c r="H98" i="21" s="1"/>
  <c r="G171" i="21" l="1"/>
  <c r="F172" i="21" s="1"/>
  <c r="D105" i="21"/>
  <c r="E105" i="21" s="1"/>
  <c r="B185" i="21"/>
  <c r="I98" i="21"/>
  <c r="H99" i="21" s="1"/>
  <c r="G172" i="21" l="1"/>
  <c r="F173" i="21" s="1"/>
  <c r="D106" i="21"/>
  <c r="E106" i="21" s="1"/>
  <c r="B186" i="21"/>
  <c r="G173" i="21" l="1"/>
  <c r="F174" i="21" s="1"/>
  <c r="D107" i="21"/>
  <c r="E107" i="21" s="1"/>
  <c r="B187" i="21"/>
  <c r="G174" i="21" l="1"/>
  <c r="F175" i="21" s="1"/>
  <c r="B188" i="21"/>
  <c r="G175" i="21" l="1"/>
  <c r="F176" i="21" s="1"/>
  <c r="D108" i="21"/>
  <c r="E108" i="21" s="1"/>
  <c r="B189" i="21"/>
  <c r="I99" i="21"/>
  <c r="H100" i="21" s="1"/>
  <c r="G176" i="21" l="1"/>
  <c r="F177" i="21" s="1"/>
  <c r="B190" i="21"/>
  <c r="G177" i="21" l="1"/>
  <c r="F178" i="21" s="1"/>
  <c r="D109" i="21"/>
  <c r="E109" i="21" s="1"/>
  <c r="B191" i="21"/>
  <c r="I100" i="21"/>
  <c r="H101" i="21" s="1"/>
  <c r="G178" i="21" l="1"/>
  <c r="F179" i="21" s="1"/>
  <c r="B192" i="21"/>
  <c r="G179" i="21" l="1"/>
  <c r="F180" i="21" s="1"/>
  <c r="D110" i="21"/>
  <c r="E110" i="21" s="1"/>
  <c r="B193" i="21"/>
  <c r="I101" i="21"/>
  <c r="H102" i="21" s="1"/>
  <c r="G180" i="21" l="1"/>
  <c r="F181" i="21" s="1"/>
  <c r="B194" i="21"/>
  <c r="I102" i="21"/>
  <c r="H103" i="21" s="1"/>
  <c r="G181" i="21" l="1"/>
  <c r="F182" i="21" s="1"/>
  <c r="D111" i="21"/>
  <c r="E111" i="21" s="1"/>
  <c r="B195" i="21"/>
  <c r="I103" i="21"/>
  <c r="H104" i="21" s="1"/>
  <c r="G182" i="21" l="1"/>
  <c r="F183" i="21" s="1"/>
  <c r="B196" i="21"/>
  <c r="G183" i="21" l="1"/>
  <c r="F184" i="21" s="1"/>
  <c r="D112" i="21"/>
  <c r="E112" i="21" s="1"/>
  <c r="B197" i="21"/>
  <c r="I104" i="21"/>
  <c r="H105" i="21" s="1"/>
  <c r="G184" i="21" l="1"/>
  <c r="F185" i="21" s="1"/>
  <c r="B198" i="21"/>
  <c r="G185" i="21" l="1"/>
  <c r="F186" i="21" s="1"/>
  <c r="D113" i="21"/>
  <c r="E113" i="21" s="1"/>
  <c r="B199" i="21"/>
  <c r="I105" i="21"/>
  <c r="H106" i="21" s="1"/>
  <c r="G186" i="21" l="1"/>
  <c r="F187" i="21" s="1"/>
  <c r="B200" i="21"/>
  <c r="G187" i="21" l="1"/>
  <c r="F188" i="21" s="1"/>
  <c r="D114" i="21"/>
  <c r="E114" i="21" s="1"/>
  <c r="B201" i="21"/>
  <c r="I106" i="21"/>
  <c r="H107" i="21" s="1"/>
  <c r="G188" i="21" l="1"/>
  <c r="F189" i="21" s="1"/>
  <c r="B202" i="21"/>
  <c r="G189" i="21" l="1"/>
  <c r="F190" i="21" s="1"/>
  <c r="D115" i="21"/>
  <c r="E115" i="21" s="1"/>
  <c r="B203" i="21"/>
  <c r="I107" i="21"/>
  <c r="H108" i="21" s="1"/>
  <c r="G190" i="21" l="1"/>
  <c r="F191" i="21" s="1"/>
  <c r="D116" i="21"/>
  <c r="E116" i="21" s="1"/>
  <c r="B204" i="21"/>
  <c r="G191" i="21" l="1"/>
  <c r="F192" i="21" s="1"/>
  <c r="D117" i="21"/>
  <c r="E117" i="21" s="1"/>
  <c r="B205" i="21"/>
  <c r="G192" i="21" l="1"/>
  <c r="F193" i="21" s="1"/>
  <c r="B206" i="21"/>
  <c r="G193" i="21" l="1"/>
  <c r="F194" i="21" s="1"/>
  <c r="D118" i="21"/>
  <c r="E118" i="21" s="1"/>
  <c r="B207" i="21"/>
  <c r="I108" i="21"/>
  <c r="H109" i="21" s="1"/>
  <c r="G194" i="21" l="1"/>
  <c r="F195" i="21" s="1"/>
  <c r="B208" i="21"/>
  <c r="G195" i="21" l="1"/>
  <c r="F196" i="21" s="1"/>
  <c r="D119" i="21"/>
  <c r="E119" i="21" s="1"/>
  <c r="B209" i="21"/>
  <c r="I109" i="21"/>
  <c r="H110" i="21" s="1"/>
  <c r="G196" i="21" l="1"/>
  <c r="F197" i="21" s="1"/>
  <c r="B210" i="21"/>
  <c r="I110" i="21"/>
  <c r="H111" i="21" s="1"/>
  <c r="G197" i="21" l="1"/>
  <c r="F198" i="21" s="1"/>
  <c r="D120" i="21"/>
  <c r="E120" i="21" s="1"/>
  <c r="B211" i="21"/>
  <c r="I111" i="21"/>
  <c r="H112" i="21" s="1"/>
  <c r="G198" i="21" l="1"/>
  <c r="F199" i="21" s="1"/>
  <c r="B212" i="21"/>
  <c r="G199" i="21" l="1"/>
  <c r="F200" i="21" s="1"/>
  <c r="D121" i="21"/>
  <c r="E121" i="21" s="1"/>
  <c r="B213" i="21"/>
  <c r="I112" i="21"/>
  <c r="H113" i="21" s="1"/>
  <c r="G200" i="21" l="1"/>
  <c r="F201" i="21" s="1"/>
  <c r="B214" i="21"/>
  <c r="G201" i="21" l="1"/>
  <c r="F202" i="21" s="1"/>
  <c r="D122" i="21"/>
  <c r="E122" i="21" s="1"/>
  <c r="B215" i="21"/>
  <c r="I113" i="21"/>
  <c r="H114" i="21" s="1"/>
  <c r="G202" i="21" l="1"/>
  <c r="F203" i="21" s="1"/>
  <c r="B216" i="21"/>
  <c r="G203" i="21" l="1"/>
  <c r="F204" i="21" s="1"/>
  <c r="D123" i="21"/>
  <c r="E123" i="21" s="1"/>
  <c r="B217" i="21"/>
  <c r="G204" i="21" l="1"/>
  <c r="F205" i="21" s="1"/>
  <c r="B218" i="21"/>
  <c r="I114" i="21"/>
  <c r="H115" i="21" s="1"/>
  <c r="G205" i="21" l="1"/>
  <c r="F206" i="21" s="1"/>
  <c r="D124" i="21"/>
  <c r="E124" i="21" s="1"/>
  <c r="B219" i="21"/>
  <c r="I115" i="21"/>
  <c r="H116" i="21" s="1"/>
  <c r="G206" i="21" l="1"/>
  <c r="F207" i="21" s="1"/>
  <c r="B220" i="21"/>
  <c r="G207" i="21" l="1"/>
  <c r="F208" i="21" s="1"/>
  <c r="D125" i="21"/>
  <c r="E125" i="21" s="1"/>
  <c r="B221" i="21"/>
  <c r="G208" i="21" l="1"/>
  <c r="F209" i="21" s="1"/>
  <c r="B222" i="21"/>
  <c r="G209" i="21" l="1"/>
  <c r="F210" i="21" s="1"/>
  <c r="D126" i="21"/>
  <c r="E126" i="21" s="1"/>
  <c r="B223" i="21"/>
  <c r="I116" i="21"/>
  <c r="H117" i="21" s="1"/>
  <c r="G210" i="21" l="1"/>
  <c r="F211" i="21" s="1"/>
  <c r="B224" i="21"/>
  <c r="G211" i="21" l="1"/>
  <c r="F212" i="21" s="1"/>
  <c r="D127" i="21"/>
  <c r="E127" i="21" s="1"/>
  <c r="B225" i="21"/>
  <c r="I117" i="21"/>
  <c r="H118" i="21" s="1"/>
  <c r="G212" i="21" l="1"/>
  <c r="F213" i="21" s="1"/>
  <c r="B226" i="21"/>
  <c r="I118" i="21"/>
  <c r="H119" i="21" s="1"/>
  <c r="G213" i="21" l="1"/>
  <c r="F214" i="21" s="1"/>
  <c r="D128" i="21"/>
  <c r="E128" i="21" s="1"/>
  <c r="B227" i="21"/>
  <c r="G214" i="21" l="1"/>
  <c r="F215" i="21" s="1"/>
  <c r="B228" i="21"/>
  <c r="G215" i="21" l="1"/>
  <c r="F216" i="21" s="1"/>
  <c r="D129" i="21"/>
  <c r="E129" i="21" s="1"/>
  <c r="B229" i="21"/>
  <c r="I119" i="21"/>
  <c r="H120" i="21" s="1"/>
  <c r="G216" i="21" l="1"/>
  <c r="F217" i="21" s="1"/>
  <c r="B230" i="21"/>
  <c r="G217" i="21" l="1"/>
  <c r="F218" i="21" s="1"/>
  <c r="D130" i="21"/>
  <c r="E130" i="21" s="1"/>
  <c r="B231" i="21"/>
  <c r="I120" i="21"/>
  <c r="H121" i="21" s="1"/>
  <c r="G218" i="21" l="1"/>
  <c r="F219" i="21" s="1"/>
  <c r="B232" i="21"/>
  <c r="G219" i="21" l="1"/>
  <c r="F220" i="21" s="1"/>
  <c r="D131" i="21"/>
  <c r="E131" i="21" s="1"/>
  <c r="B233" i="21"/>
  <c r="I121" i="21"/>
  <c r="H122" i="21" s="1"/>
  <c r="G220" i="21" l="1"/>
  <c r="F221" i="21" s="1"/>
  <c r="D132" i="21"/>
  <c r="E132" i="21" s="1"/>
  <c r="B234" i="21"/>
  <c r="G221" i="21" l="1"/>
  <c r="F222" i="21" s="1"/>
  <c r="D133" i="21"/>
  <c r="E133" i="21" s="1"/>
  <c r="B235" i="21"/>
  <c r="I122" i="21"/>
  <c r="H123" i="21" s="1"/>
  <c r="G222" i="21" l="1"/>
  <c r="F223" i="21" s="1"/>
  <c r="B236" i="21"/>
  <c r="G223" i="21" l="1"/>
  <c r="F224" i="21" s="1"/>
  <c r="D134" i="21"/>
  <c r="E134" i="21" s="1"/>
  <c r="B237" i="21"/>
  <c r="I123" i="21"/>
  <c r="H124" i="21" s="1"/>
  <c r="G224" i="21" l="1"/>
  <c r="F225" i="21" s="1"/>
  <c r="B238" i="21"/>
  <c r="G225" i="21" l="1"/>
  <c r="F226" i="21" s="1"/>
  <c r="D135" i="21"/>
  <c r="E135" i="21" s="1"/>
  <c r="B239" i="21"/>
  <c r="I124" i="21"/>
  <c r="H125" i="21" s="1"/>
  <c r="G226" i="21" l="1"/>
  <c r="F227" i="21" s="1"/>
  <c r="B240" i="21"/>
  <c r="G227" i="21" l="1"/>
  <c r="F228" i="21" s="1"/>
  <c r="D136" i="21"/>
  <c r="E136" i="21" s="1"/>
  <c r="B241" i="21"/>
  <c r="I125" i="21"/>
  <c r="H126" i="21" s="1"/>
  <c r="G228" i="21" l="1"/>
  <c r="F229" i="21" s="1"/>
  <c r="B242" i="21"/>
  <c r="I126" i="21"/>
  <c r="H127" i="21" s="1"/>
  <c r="G229" i="21" l="1"/>
  <c r="F230" i="21" s="1"/>
  <c r="D137" i="21"/>
  <c r="E137" i="21" s="1"/>
  <c r="B243" i="21"/>
  <c r="I127" i="21"/>
  <c r="H128" i="21" s="1"/>
  <c r="G230" i="21" l="1"/>
  <c r="F231" i="21" s="1"/>
  <c r="B244" i="21"/>
  <c r="G231" i="21" l="1"/>
  <c r="F232" i="21" s="1"/>
  <c r="D138" i="21"/>
  <c r="E138" i="21" s="1"/>
  <c r="B245" i="21"/>
  <c r="I128" i="21"/>
  <c r="H129" i="21" s="1"/>
  <c r="G232" i="21" l="1"/>
  <c r="F233" i="21" s="1"/>
  <c r="B246" i="21"/>
  <c r="G233" i="21" l="1"/>
  <c r="F234" i="21" s="1"/>
  <c r="D139" i="21"/>
  <c r="E139" i="21" s="1"/>
  <c r="B247" i="21"/>
  <c r="I129" i="21"/>
  <c r="H130" i="21" s="1"/>
  <c r="G234" i="21" l="1"/>
  <c r="F235" i="21" s="1"/>
  <c r="B248" i="21"/>
  <c r="G235" i="21" l="1"/>
  <c r="F236" i="21" s="1"/>
  <c r="D140" i="21"/>
  <c r="E140" i="21" s="1"/>
  <c r="B249" i="21"/>
  <c r="I130" i="21"/>
  <c r="H131" i="21" s="1"/>
  <c r="G236" i="21" l="1"/>
  <c r="F237" i="21" s="1"/>
  <c r="B250" i="21"/>
  <c r="G237" i="21" l="1"/>
  <c r="F238" i="21" s="1"/>
  <c r="D141" i="21"/>
  <c r="E141" i="21" s="1"/>
  <c r="B251" i="21"/>
  <c r="I131" i="21"/>
  <c r="H132" i="21" s="1"/>
  <c r="G238" i="21" l="1"/>
  <c r="F239" i="21" s="1"/>
  <c r="B252" i="21"/>
  <c r="G239" i="21" l="1"/>
  <c r="F240" i="21" s="1"/>
  <c r="D142" i="21"/>
  <c r="E142" i="21" s="1"/>
  <c r="B253" i="21"/>
  <c r="G240" i="21" l="1"/>
  <c r="F241" i="21" s="1"/>
  <c r="B254" i="21"/>
  <c r="G241" i="21" l="1"/>
  <c r="F242" i="21" s="1"/>
  <c r="D143" i="21"/>
  <c r="E143" i="21" s="1"/>
  <c r="B255" i="21"/>
  <c r="I132" i="21"/>
  <c r="H133" i="21" s="1"/>
  <c r="G242" i="21" l="1"/>
  <c r="F243" i="21" s="1"/>
  <c r="B256" i="21"/>
  <c r="I133" i="21"/>
  <c r="H134" i="21" s="1"/>
  <c r="G243" i="21" l="1"/>
  <c r="F244" i="21" s="1"/>
  <c r="D144" i="21"/>
  <c r="E144" i="21" s="1"/>
  <c r="B257" i="21"/>
  <c r="I134" i="21"/>
  <c r="H135" i="21" s="1"/>
  <c r="G244" i="21" l="1"/>
  <c r="F245" i="21" s="1"/>
  <c r="B258" i="21"/>
  <c r="G245" i="21" l="1"/>
  <c r="F246" i="21" s="1"/>
  <c r="D145" i="21"/>
  <c r="E145" i="21" s="1"/>
  <c r="B259" i="21"/>
  <c r="I135" i="21"/>
  <c r="H136" i="21" s="1"/>
  <c r="G246" i="21" l="1"/>
  <c r="F247" i="21" s="1"/>
  <c r="B260" i="21"/>
  <c r="G247" i="21" l="1"/>
  <c r="F248" i="21" s="1"/>
  <c r="D146" i="21"/>
  <c r="E146" i="21" s="1"/>
  <c r="B261" i="21"/>
  <c r="G248" i="21" l="1"/>
  <c r="F249" i="21" s="1"/>
  <c r="B262" i="21"/>
  <c r="I136" i="21"/>
  <c r="H137" i="21" s="1"/>
  <c r="G249" i="21" l="1"/>
  <c r="F250" i="21" s="1"/>
  <c r="D147" i="21"/>
  <c r="E147" i="21" s="1"/>
  <c r="B263" i="21"/>
  <c r="I137" i="21"/>
  <c r="H138" i="21" s="1"/>
  <c r="G250" i="21" l="1"/>
  <c r="F251" i="21" s="1"/>
  <c r="B264" i="21"/>
  <c r="G251" i="21" l="1"/>
  <c r="F252" i="21" s="1"/>
  <c r="D148" i="21"/>
  <c r="E148" i="21" s="1"/>
  <c r="B265" i="21"/>
  <c r="I138" i="21"/>
  <c r="H139" i="21" s="1"/>
  <c r="G252" i="21" l="1"/>
  <c r="F253" i="21" s="1"/>
  <c r="B266" i="21"/>
  <c r="G253" i="21" l="1"/>
  <c r="F254" i="21" s="1"/>
  <c r="D149" i="21"/>
  <c r="E149" i="21" s="1"/>
  <c r="B267" i="21"/>
  <c r="I139" i="21"/>
  <c r="H140" i="21" s="1"/>
  <c r="G254" i="21" l="1"/>
  <c r="F255" i="21" s="1"/>
  <c r="B268" i="21"/>
  <c r="G255" i="21" l="1"/>
  <c r="F256" i="21" s="1"/>
  <c r="D150" i="21"/>
  <c r="E150" i="21" s="1"/>
  <c r="B269" i="21"/>
  <c r="G256" i="21" l="1"/>
  <c r="F257" i="21" s="1"/>
  <c r="B270" i="21"/>
  <c r="G257" i="21" l="1"/>
  <c r="F258" i="21" s="1"/>
  <c r="D151" i="21"/>
  <c r="E151" i="21" s="1"/>
  <c r="B271" i="21"/>
  <c r="I140" i="21"/>
  <c r="H141" i="21" s="1"/>
  <c r="G258" i="21" l="1"/>
  <c r="F259" i="21" s="1"/>
  <c r="B272" i="21"/>
  <c r="G259" i="21" l="1"/>
  <c r="F260" i="21" s="1"/>
  <c r="D152" i="21"/>
  <c r="E152" i="21" s="1"/>
  <c r="B273" i="21"/>
  <c r="I141" i="21"/>
  <c r="H142" i="21" s="1"/>
  <c r="G260" i="21" l="1"/>
  <c r="F261" i="21" s="1"/>
  <c r="B274" i="21"/>
  <c r="I142" i="21"/>
  <c r="H143" i="21" s="1"/>
  <c r="G261" i="21" l="1"/>
  <c r="F262" i="21" s="1"/>
  <c r="D153" i="21"/>
  <c r="E153" i="21" s="1"/>
  <c r="B275" i="21"/>
  <c r="I143" i="21"/>
  <c r="H144" i="21" s="1"/>
  <c r="G262" i="21" l="1"/>
  <c r="F263" i="21" s="1"/>
  <c r="B276" i="21"/>
  <c r="G263" i="21" l="1"/>
  <c r="F264" i="21" s="1"/>
  <c r="D154" i="21"/>
  <c r="E154" i="21" s="1"/>
  <c r="B277" i="21"/>
  <c r="G264" i="21" l="1"/>
  <c r="F265" i="21" s="1"/>
  <c r="B278" i="21"/>
  <c r="G265" i="21" l="1"/>
  <c r="F266" i="21" s="1"/>
  <c r="D155" i="21"/>
  <c r="E155" i="21" s="1"/>
  <c r="B279" i="21"/>
  <c r="I144" i="21"/>
  <c r="H145" i="21" s="1"/>
  <c r="G266" i="21" l="1"/>
  <c r="F267" i="21" s="1"/>
  <c r="D156" i="21"/>
  <c r="E156" i="21" s="1"/>
  <c r="B280" i="21"/>
  <c r="G267" i="21" l="1"/>
  <c r="F268" i="21" s="1"/>
  <c r="B281" i="21"/>
  <c r="I145" i="21"/>
  <c r="H146" i="21" s="1"/>
  <c r="G268" i="21" l="1"/>
  <c r="F269" i="21" s="1"/>
  <c r="D157" i="21"/>
  <c r="E157" i="21" s="1"/>
  <c r="B282" i="21"/>
  <c r="I146" i="21"/>
  <c r="H147" i="21" s="1"/>
  <c r="G269" i="21" l="1"/>
  <c r="F270" i="21" s="1"/>
  <c r="B283" i="21"/>
  <c r="I147" i="21"/>
  <c r="H148" i="21" s="1"/>
  <c r="G270" i="21" l="1"/>
  <c r="F271" i="21" s="1"/>
  <c r="D158" i="21"/>
  <c r="E158" i="21" s="1"/>
  <c r="B284" i="21"/>
  <c r="G271" i="21" l="1"/>
  <c r="F272" i="21" s="1"/>
  <c r="B285" i="21"/>
  <c r="G272" i="21" l="1"/>
  <c r="F273" i="21" s="1"/>
  <c r="D159" i="21"/>
  <c r="E159" i="21" s="1"/>
  <c r="B286" i="21"/>
  <c r="G273" i="21" l="1"/>
  <c r="F274" i="21" s="1"/>
  <c r="B287" i="21"/>
  <c r="I148" i="21"/>
  <c r="H149" i="21" s="1"/>
  <c r="G274" i="21" l="1"/>
  <c r="F275" i="21" s="1"/>
  <c r="D160" i="21"/>
  <c r="E160" i="21" s="1"/>
  <c r="B288" i="21"/>
  <c r="G275" i="21" l="1"/>
  <c r="F276" i="21" s="1"/>
  <c r="B289" i="21"/>
  <c r="I149" i="21"/>
  <c r="H150" i="21" s="1"/>
  <c r="G276" i="21" l="1"/>
  <c r="F277" i="21" s="1"/>
  <c r="D161" i="21"/>
  <c r="E161" i="21" s="1"/>
  <c r="B290" i="21"/>
  <c r="I150" i="21"/>
  <c r="H151" i="21" s="1"/>
  <c r="G277" i="21" l="1"/>
  <c r="F278" i="21" s="1"/>
  <c r="B291" i="21"/>
  <c r="G278" i="21" l="1"/>
  <c r="F279" i="21" s="1"/>
  <c r="D162" i="21"/>
  <c r="E162" i="21" s="1"/>
  <c r="B292" i="21"/>
  <c r="G279" i="21" l="1"/>
  <c r="F280" i="21" s="1"/>
  <c r="B293" i="21"/>
  <c r="I151" i="21"/>
  <c r="H152" i="21" s="1"/>
  <c r="G280" i="21" l="1"/>
  <c r="F281" i="21" s="1"/>
  <c r="D163" i="21"/>
  <c r="E163" i="21" s="1"/>
  <c r="B294" i="21"/>
  <c r="G281" i="21" l="1"/>
  <c r="F282" i="21" s="1"/>
  <c r="B295" i="21"/>
  <c r="I152" i="21"/>
  <c r="H153" i="21" s="1"/>
  <c r="G282" i="21" l="1"/>
  <c r="F283" i="21" s="1"/>
  <c r="D164" i="21"/>
  <c r="E164" i="21" s="1"/>
  <c r="B296" i="21"/>
  <c r="I153" i="21"/>
  <c r="H154" i="21" s="1"/>
  <c r="G283" i="21" l="1"/>
  <c r="F284" i="21" s="1"/>
  <c r="B297" i="21"/>
  <c r="I154" i="21"/>
  <c r="H155" i="21" s="1"/>
  <c r="G284" i="21" l="1"/>
  <c r="F285" i="21" s="1"/>
  <c r="D165" i="21"/>
  <c r="E165" i="21" s="1"/>
  <c r="B298" i="21"/>
  <c r="G285" i="21" l="1"/>
  <c r="F286" i="21" s="1"/>
  <c r="B299" i="21"/>
  <c r="I155" i="21"/>
  <c r="H156" i="21" s="1"/>
  <c r="G286" i="21" l="1"/>
  <c r="F287" i="21" s="1"/>
  <c r="D166" i="21"/>
  <c r="E166" i="21" s="1"/>
  <c r="B300" i="21"/>
  <c r="G287" i="21" l="1"/>
  <c r="F288" i="21" s="1"/>
  <c r="B301" i="21"/>
  <c r="G288" i="21" l="1"/>
  <c r="F289" i="21" s="1"/>
  <c r="D167" i="21"/>
  <c r="E167" i="21" s="1"/>
  <c r="B302" i="21"/>
  <c r="G289" i="21" l="1"/>
  <c r="F290" i="21" s="1"/>
  <c r="B303" i="21"/>
  <c r="I156" i="21"/>
  <c r="H157" i="21" s="1"/>
  <c r="G290" i="21" l="1"/>
  <c r="F291" i="21" s="1"/>
  <c r="D168" i="21"/>
  <c r="E168" i="21" s="1"/>
  <c r="B304" i="21"/>
  <c r="G291" i="21" l="1"/>
  <c r="F292" i="21" s="1"/>
  <c r="B305" i="21"/>
  <c r="I157" i="21"/>
  <c r="H158" i="21" s="1"/>
  <c r="G292" i="21" l="1"/>
  <c r="F293" i="21" s="1"/>
  <c r="D169" i="21"/>
  <c r="E169" i="21" s="1"/>
  <c r="B306" i="21"/>
  <c r="I158" i="21"/>
  <c r="H159" i="21" s="1"/>
  <c r="G293" i="21" l="1"/>
  <c r="F294" i="21" s="1"/>
  <c r="B307" i="21"/>
  <c r="G294" i="21" l="1"/>
  <c r="F295" i="21" s="1"/>
  <c r="D170" i="21"/>
  <c r="E170" i="21" s="1"/>
  <c r="B308" i="21"/>
  <c r="G295" i="21" l="1"/>
  <c r="F296" i="21" s="1"/>
  <c r="B309" i="21"/>
  <c r="I159" i="21"/>
  <c r="H160" i="21" s="1"/>
  <c r="G296" i="21" l="1"/>
  <c r="F297" i="21" s="1"/>
  <c r="D171" i="21"/>
  <c r="E171" i="21" s="1"/>
  <c r="B310" i="21"/>
  <c r="G297" i="21" l="1"/>
  <c r="F298" i="21" s="1"/>
  <c r="D172" i="21"/>
  <c r="E172" i="21" s="1"/>
  <c r="B311" i="21"/>
  <c r="I160" i="21"/>
  <c r="H161" i="21" s="1"/>
  <c r="G298" i="21" l="1"/>
  <c r="F299" i="21" s="1"/>
  <c r="D173" i="21"/>
  <c r="E173" i="21" s="1"/>
  <c r="B312" i="21"/>
  <c r="G299" i="21" l="1"/>
  <c r="F300" i="21" s="1"/>
  <c r="B313" i="21"/>
  <c r="I161" i="21"/>
  <c r="H162" i="21" s="1"/>
  <c r="G300" i="21" l="1"/>
  <c r="F301" i="21" s="1"/>
  <c r="D174" i="21"/>
  <c r="E174" i="21" s="1"/>
  <c r="B314" i="21"/>
  <c r="I162" i="21"/>
  <c r="H163" i="21" s="1"/>
  <c r="G301" i="21" l="1"/>
  <c r="F302" i="21" s="1"/>
  <c r="B315" i="21"/>
  <c r="I163" i="21"/>
  <c r="H164" i="21" s="1"/>
  <c r="G302" i="21" l="1"/>
  <c r="F303" i="21" s="1"/>
  <c r="D175" i="21"/>
  <c r="E175" i="21" s="1"/>
  <c r="B316" i="21"/>
  <c r="G303" i="21" l="1"/>
  <c r="F304" i="21" s="1"/>
  <c r="B317" i="21"/>
  <c r="G304" i="21" l="1"/>
  <c r="F305" i="21" s="1"/>
  <c r="D176" i="21"/>
  <c r="E176" i="21" s="1"/>
  <c r="B318" i="21"/>
  <c r="G305" i="21" l="1"/>
  <c r="F306" i="21" s="1"/>
  <c r="B319" i="21"/>
  <c r="I164" i="21"/>
  <c r="H165" i="21" s="1"/>
  <c r="G306" i="21" l="1"/>
  <c r="F307" i="21" s="1"/>
  <c r="D177" i="21"/>
  <c r="E177" i="21" s="1"/>
  <c r="B320" i="21"/>
  <c r="G307" i="21" l="1"/>
  <c r="F308" i="21" s="1"/>
  <c r="B321" i="21"/>
  <c r="I165" i="21"/>
  <c r="H166" i="21" s="1"/>
  <c r="G308" i="21" l="1"/>
  <c r="F309" i="21" s="1"/>
  <c r="D178" i="21"/>
  <c r="E178" i="21" s="1"/>
  <c r="B322" i="21"/>
  <c r="I166" i="21"/>
  <c r="H167" i="21" s="1"/>
  <c r="G309" i="21" l="1"/>
  <c r="F310" i="21" s="1"/>
  <c r="B323" i="21"/>
  <c r="G310" i="21" l="1"/>
  <c r="F311" i="21" s="1"/>
  <c r="D179" i="21"/>
  <c r="E179" i="21" s="1"/>
  <c r="B324" i="21"/>
  <c r="I167" i="21"/>
  <c r="H168" i="21" s="1"/>
  <c r="G311" i="21" l="1"/>
  <c r="F312" i="21" s="1"/>
  <c r="B325" i="21"/>
  <c r="G312" i="21" l="1"/>
  <c r="F313" i="21" s="1"/>
  <c r="D180" i="21"/>
  <c r="E180" i="21" s="1"/>
  <c r="B326" i="21"/>
  <c r="I168" i="21"/>
  <c r="H169" i="21" s="1"/>
  <c r="G313" i="21" l="1"/>
  <c r="F314" i="21" s="1"/>
  <c r="B327" i="21"/>
  <c r="I169" i="21"/>
  <c r="H170" i="21" s="1"/>
  <c r="G314" i="21" l="1"/>
  <c r="F315" i="21" s="1"/>
  <c r="D181" i="21"/>
  <c r="E181" i="21" s="1"/>
  <c r="B328" i="21"/>
  <c r="G315" i="21" l="1"/>
  <c r="F316" i="21" s="1"/>
  <c r="B329" i="21"/>
  <c r="G316" i="21" l="1"/>
  <c r="F317" i="21" s="1"/>
  <c r="D182" i="21"/>
  <c r="E182" i="21" s="1"/>
  <c r="B330" i="21"/>
  <c r="I170" i="21"/>
  <c r="H171" i="21" s="1"/>
  <c r="G317" i="21" l="1"/>
  <c r="F318" i="21" s="1"/>
  <c r="B331" i="21"/>
  <c r="I171" i="21"/>
  <c r="H172" i="21" s="1"/>
  <c r="G318" i="21" l="1"/>
  <c r="F319" i="21" s="1"/>
  <c r="D183" i="21"/>
  <c r="E183" i="21" s="1"/>
  <c r="B332" i="21"/>
  <c r="G319" i="21" l="1"/>
  <c r="F320" i="21" s="1"/>
  <c r="B333" i="21"/>
  <c r="I172" i="21"/>
  <c r="H173" i="21" s="1"/>
  <c r="G320" i="21" l="1"/>
  <c r="F321" i="21" s="1"/>
  <c r="D184" i="21"/>
  <c r="E184" i="21" s="1"/>
  <c r="B334" i="21"/>
  <c r="G321" i="21" l="1"/>
  <c r="F322" i="21" s="1"/>
  <c r="B335" i="21"/>
  <c r="G322" i="21" l="1"/>
  <c r="F323" i="21" s="1"/>
  <c r="D185" i="21"/>
  <c r="E185" i="21" s="1"/>
  <c r="B336" i="21"/>
  <c r="I173" i="21"/>
  <c r="H174" i="21" s="1"/>
  <c r="G323" i="21" l="1"/>
  <c r="F324" i="21" s="1"/>
  <c r="B337" i="21"/>
  <c r="G324" i="21" l="1"/>
  <c r="F325" i="21" s="1"/>
  <c r="D186" i="21"/>
  <c r="E186" i="21" s="1"/>
  <c r="B338" i="21"/>
  <c r="I174" i="21"/>
  <c r="H175" i="21" s="1"/>
  <c r="G325" i="21" l="1"/>
  <c r="F326" i="21" s="1"/>
  <c r="B339" i="21"/>
  <c r="I175" i="21"/>
  <c r="H176" i="21" s="1"/>
  <c r="G326" i="21" l="1"/>
  <c r="F327" i="21" s="1"/>
  <c r="D187" i="21"/>
  <c r="E187" i="21" s="1"/>
  <c r="B340" i="21"/>
  <c r="G327" i="21" l="1"/>
  <c r="F328" i="21" s="1"/>
  <c r="B341" i="21"/>
  <c r="G328" i="21" l="1"/>
  <c r="F329" i="21" s="1"/>
  <c r="D188" i="21"/>
  <c r="E188" i="21" s="1"/>
  <c r="B342" i="21"/>
  <c r="I176" i="21"/>
  <c r="H177" i="21" s="1"/>
  <c r="G329" i="21" l="1"/>
  <c r="F330" i="21" s="1"/>
  <c r="B343" i="21"/>
  <c r="G330" i="21" l="1"/>
  <c r="F331" i="21" s="1"/>
  <c r="D189" i="21"/>
  <c r="E189" i="21" s="1"/>
  <c r="B344" i="21"/>
  <c r="I177" i="21"/>
  <c r="H178" i="21" s="1"/>
  <c r="G331" i="21" l="1"/>
  <c r="F332" i="21" s="1"/>
  <c r="B345" i="21"/>
  <c r="G332" i="21" l="1"/>
  <c r="F333" i="21" s="1"/>
  <c r="D190" i="21"/>
  <c r="E190" i="21" s="1"/>
  <c r="B346" i="21"/>
  <c r="I178" i="21"/>
  <c r="H179" i="21" s="1"/>
  <c r="G333" i="21" l="1"/>
  <c r="F334" i="21" s="1"/>
  <c r="B347" i="21"/>
  <c r="G334" i="21" l="1"/>
  <c r="F335" i="21" s="1"/>
  <c r="D191" i="21"/>
  <c r="E191" i="21" s="1"/>
  <c r="B348" i="21"/>
  <c r="I179" i="21"/>
  <c r="H180" i="21" s="1"/>
  <c r="G335" i="21" l="1"/>
  <c r="F336" i="21" s="1"/>
  <c r="B349" i="21"/>
  <c r="G336" i="21" l="1"/>
  <c r="F337" i="21" s="1"/>
  <c r="D192" i="21"/>
  <c r="E192" i="21" s="1"/>
  <c r="B350" i="21"/>
  <c r="I180" i="21"/>
  <c r="H181" i="21" s="1"/>
  <c r="G337" i="21" l="1"/>
  <c r="F338" i="21" s="1"/>
  <c r="B351" i="21"/>
  <c r="G338" i="21" l="1"/>
  <c r="F339" i="21" s="1"/>
  <c r="D193" i="21"/>
  <c r="E193" i="21" s="1"/>
  <c r="B352" i="21"/>
  <c r="I181" i="21"/>
  <c r="H182" i="21" s="1"/>
  <c r="G339" i="21" l="1"/>
  <c r="F340" i="21" s="1"/>
  <c r="B353" i="21"/>
  <c r="G340" i="21" l="1"/>
  <c r="F341" i="21" s="1"/>
  <c r="D194" i="21"/>
  <c r="E194" i="21" s="1"/>
  <c r="B354" i="21"/>
  <c r="I182" i="21"/>
  <c r="H183" i="21" s="1"/>
  <c r="G341" i="21" l="1"/>
  <c r="F342" i="21" s="1"/>
  <c r="B355" i="21"/>
  <c r="I183" i="21"/>
  <c r="H184" i="21" s="1"/>
  <c r="G342" i="21" l="1"/>
  <c r="F343" i="21" s="1"/>
  <c r="D195" i="21"/>
  <c r="E195" i="21" s="1"/>
  <c r="B356" i="21"/>
  <c r="I184" i="21"/>
  <c r="H185" i="21" s="1"/>
  <c r="G343" i="21" l="1"/>
  <c r="F344" i="21" s="1"/>
  <c r="B357" i="21"/>
  <c r="G344" i="21" l="1"/>
  <c r="F345" i="21" s="1"/>
  <c r="D196" i="21"/>
  <c r="E196" i="21" s="1"/>
  <c r="B358" i="21"/>
  <c r="I185" i="21"/>
  <c r="H186" i="21" s="1"/>
  <c r="G345" i="21" l="1"/>
  <c r="F346" i="21" s="1"/>
  <c r="B359" i="21"/>
  <c r="G346" i="21" l="1"/>
  <c r="F347" i="21" s="1"/>
  <c r="D197" i="21"/>
  <c r="E197" i="21" s="1"/>
  <c r="B360" i="21"/>
  <c r="I186" i="21"/>
  <c r="H187" i="21" s="1"/>
  <c r="G347" i="21" l="1"/>
  <c r="F348" i="21" s="1"/>
  <c r="B361" i="21"/>
  <c r="G348" i="21" l="1"/>
  <c r="F349" i="21" s="1"/>
  <c r="D198" i="21"/>
  <c r="E198" i="21" s="1"/>
  <c r="B362" i="21"/>
  <c r="G349" i="21" l="1"/>
  <c r="F350" i="21" s="1"/>
  <c r="B363" i="21"/>
  <c r="G350" i="21" l="1"/>
  <c r="F351" i="21" s="1"/>
  <c r="D199" i="21"/>
  <c r="E199" i="21" s="1"/>
  <c r="B364" i="21"/>
  <c r="I187" i="21"/>
  <c r="H188" i="21" s="1"/>
  <c r="G351" i="21" l="1"/>
  <c r="F352" i="21" s="1"/>
  <c r="B365" i="21"/>
  <c r="G352" i="21" l="1"/>
  <c r="F353" i="21" s="1"/>
  <c r="D200" i="21"/>
  <c r="E200" i="21" s="1"/>
  <c r="B366" i="21"/>
  <c r="I188" i="21"/>
  <c r="H189" i="21" s="1"/>
  <c r="G353" i="21" l="1"/>
  <c r="F354" i="21" s="1"/>
  <c r="B367" i="21"/>
  <c r="I189" i="21"/>
  <c r="H190" i="21" s="1"/>
  <c r="G354" i="21" l="1"/>
  <c r="F355" i="21" s="1"/>
  <c r="D201" i="21"/>
  <c r="E201" i="21" s="1"/>
  <c r="B368" i="21"/>
  <c r="I190" i="21"/>
  <c r="H191" i="21" s="1"/>
  <c r="G355" i="21" l="1"/>
  <c r="F356" i="21" s="1"/>
  <c r="B369" i="21"/>
  <c r="G356" i="21" l="1"/>
  <c r="F357" i="21" s="1"/>
  <c r="D202" i="21"/>
  <c r="E202" i="21" s="1"/>
  <c r="B370" i="21"/>
  <c r="I191" i="21"/>
  <c r="H192" i="21" s="1"/>
  <c r="G357" i="21" l="1"/>
  <c r="F358" i="21" s="1"/>
  <c r="B371" i="21"/>
  <c r="I192" i="21"/>
  <c r="H193" i="21" s="1"/>
  <c r="G358" i="21" l="1"/>
  <c r="F359" i="21" s="1"/>
  <c r="D203" i="21"/>
  <c r="E203" i="21" s="1"/>
  <c r="B372" i="21"/>
  <c r="G359" i="21" l="1"/>
  <c r="F360" i="21" s="1"/>
  <c r="B373" i="21"/>
  <c r="G360" i="21" l="1"/>
  <c r="F361" i="21" s="1"/>
  <c r="D204" i="21"/>
  <c r="E204" i="21" s="1"/>
  <c r="B374" i="21"/>
  <c r="G361" i="21" l="1"/>
  <c r="F362" i="21" s="1"/>
  <c r="B375" i="21"/>
  <c r="I193" i="21"/>
  <c r="H194" i="21" s="1"/>
  <c r="G362" i="21" l="1"/>
  <c r="F363" i="21" s="1"/>
  <c r="D205" i="21"/>
  <c r="E205" i="21" s="1"/>
  <c r="B376" i="21"/>
  <c r="G363" i="21" l="1"/>
  <c r="F364" i="21" s="1"/>
  <c r="B377" i="21"/>
  <c r="I194" i="21"/>
  <c r="H195" i="21" s="1"/>
  <c r="G364" i="21" l="1"/>
  <c r="F365" i="21" s="1"/>
  <c r="D206" i="21"/>
  <c r="E206" i="21" s="1"/>
  <c r="B378" i="21"/>
  <c r="G365" i="21" l="1"/>
  <c r="F366" i="21" s="1"/>
  <c r="B379" i="21"/>
  <c r="I195" i="21"/>
  <c r="H196" i="21" s="1"/>
  <c r="G366" i="21" l="1"/>
  <c r="F367" i="21" s="1"/>
  <c r="D207" i="21"/>
  <c r="E207" i="21" s="1"/>
  <c r="B380" i="21"/>
  <c r="I196" i="21"/>
  <c r="H197" i="21" s="1"/>
  <c r="G367" i="21" l="1"/>
  <c r="F368" i="21" s="1"/>
  <c r="D208" i="21"/>
  <c r="E208" i="21" s="1"/>
  <c r="B381" i="21"/>
  <c r="G368" i="21" l="1"/>
  <c r="F369" i="21" s="1"/>
  <c r="D209" i="21"/>
  <c r="E209" i="21" s="1"/>
  <c r="B382" i="21"/>
  <c r="G369" i="21" l="1"/>
  <c r="F370" i="21" s="1"/>
  <c r="B383" i="21"/>
  <c r="I197" i="21"/>
  <c r="H198" i="21" s="1"/>
  <c r="G370" i="21" l="1"/>
  <c r="F371" i="21" s="1"/>
  <c r="D210" i="21"/>
  <c r="E210" i="21" s="1"/>
  <c r="B384" i="21"/>
  <c r="G371" i="21" l="1"/>
  <c r="F372" i="21" s="1"/>
  <c r="B385" i="21"/>
  <c r="I198" i="21"/>
  <c r="H199" i="21" s="1"/>
  <c r="G372" i="21" l="1"/>
  <c r="F373" i="21" s="1"/>
  <c r="D211" i="21"/>
  <c r="E211" i="21" s="1"/>
  <c r="B386" i="21"/>
  <c r="I199" i="21"/>
  <c r="H200" i="21" s="1"/>
  <c r="G373" i="21" l="1"/>
  <c r="F374" i="21" s="1"/>
  <c r="B387" i="21"/>
  <c r="I200" i="21"/>
  <c r="H201" i="21" s="1"/>
  <c r="G374" i="21" l="1"/>
  <c r="F375" i="21" s="1"/>
  <c r="D212" i="21"/>
  <c r="E212" i="21" s="1"/>
  <c r="B388" i="21"/>
  <c r="G375" i="21" l="1"/>
  <c r="F376" i="21" s="1"/>
  <c r="B389" i="21"/>
  <c r="I201" i="21"/>
  <c r="H202" i="21" s="1"/>
  <c r="G376" i="21" l="1"/>
  <c r="F377" i="21" s="1"/>
  <c r="D213" i="21"/>
  <c r="E213" i="21" s="1"/>
  <c r="B390" i="21"/>
  <c r="G377" i="21" l="1"/>
  <c r="F378" i="21" s="1"/>
  <c r="B391" i="21"/>
  <c r="G378" i="21" l="1"/>
  <c r="F379" i="21" s="1"/>
  <c r="D214" i="21"/>
  <c r="E214" i="21" s="1"/>
  <c r="B392" i="21"/>
  <c r="I202" i="21"/>
  <c r="H203" i="21" s="1"/>
  <c r="G379" i="21" l="1"/>
  <c r="F380" i="21" s="1"/>
  <c r="B393" i="21"/>
  <c r="I203" i="21"/>
  <c r="H204" i="21" s="1"/>
  <c r="G380" i="21" l="1"/>
  <c r="F381" i="21" s="1"/>
  <c r="D215" i="21"/>
  <c r="E215" i="21" s="1"/>
  <c r="B394" i="21"/>
  <c r="G381" i="21" l="1"/>
  <c r="F382" i="21" s="1"/>
  <c r="B395" i="21"/>
  <c r="I204" i="21"/>
  <c r="H205" i="21" s="1"/>
  <c r="G382" i="21" l="1"/>
  <c r="F383" i="21" s="1"/>
  <c r="D216" i="21"/>
  <c r="E216" i="21" s="1"/>
  <c r="B396" i="21"/>
  <c r="G383" i="21" l="1"/>
  <c r="F384" i="21" s="1"/>
  <c r="B397" i="21"/>
  <c r="G384" i="21" l="1"/>
  <c r="F385" i="21" s="1"/>
  <c r="D217" i="21"/>
  <c r="E217" i="21" s="1"/>
  <c r="B398" i="21"/>
  <c r="I205" i="21"/>
  <c r="H206" i="21" s="1"/>
  <c r="G385" i="21" l="1"/>
  <c r="F386" i="21" s="1"/>
  <c r="B399" i="21"/>
  <c r="I206" i="21"/>
  <c r="H207" i="21" s="1"/>
  <c r="G386" i="21" l="1"/>
  <c r="F387" i="21" s="1"/>
  <c r="D218" i="21"/>
  <c r="E218" i="21" s="1"/>
  <c r="B400" i="21"/>
  <c r="G387" i="21" l="1"/>
  <c r="F388" i="21" s="1"/>
  <c r="D219" i="21"/>
  <c r="E219" i="21" s="1"/>
  <c r="B401" i="21"/>
  <c r="I207" i="21"/>
  <c r="H208" i="21" s="1"/>
  <c r="G388" i="21" l="1"/>
  <c r="F389" i="21" s="1"/>
  <c r="B402" i="21"/>
  <c r="G389" i="21" l="1"/>
  <c r="F390" i="21" s="1"/>
  <c r="D220" i="21"/>
  <c r="E220" i="21" s="1"/>
  <c r="B403" i="21"/>
  <c r="G390" i="21" l="1"/>
  <c r="F391" i="21" s="1"/>
  <c r="D221" i="21"/>
  <c r="E221" i="21" s="1"/>
  <c r="B404" i="21"/>
  <c r="G391" i="21" l="1"/>
  <c r="F392" i="21" s="1"/>
  <c r="B405" i="21"/>
  <c r="I208" i="21"/>
  <c r="H209" i="21" s="1"/>
  <c r="G392" i="21" l="1"/>
  <c r="F393" i="21" s="1"/>
  <c r="D222" i="21"/>
  <c r="E222" i="21" s="1"/>
  <c r="B406" i="21"/>
  <c r="G393" i="21" l="1"/>
  <c r="F394" i="21" s="1"/>
  <c r="B407" i="21"/>
  <c r="I209" i="21"/>
  <c r="H210" i="21" s="1"/>
  <c r="G394" i="21" l="1"/>
  <c r="F395" i="21" s="1"/>
  <c r="D223" i="21"/>
  <c r="E223" i="21" s="1"/>
  <c r="B408" i="21"/>
  <c r="I210" i="21"/>
  <c r="H211" i="21" s="1"/>
  <c r="G395" i="21" l="1"/>
  <c r="F396" i="21" s="1"/>
  <c r="B409" i="21"/>
  <c r="G396" i="21" l="1"/>
  <c r="F397" i="21" s="1"/>
  <c r="D224" i="21"/>
  <c r="E224" i="21" s="1"/>
  <c r="B410" i="21"/>
  <c r="G397" i="21" l="1"/>
  <c r="F398" i="21" s="1"/>
  <c r="B411" i="21"/>
  <c r="I211" i="21"/>
  <c r="H212" i="21" s="1"/>
  <c r="G398" i="21" l="1"/>
  <c r="F399" i="21" s="1"/>
  <c r="D225" i="21"/>
  <c r="E225" i="21" s="1"/>
  <c r="B412" i="21"/>
  <c r="I212" i="21"/>
  <c r="H213" i="21" s="1"/>
  <c r="G399" i="21" l="1"/>
  <c r="F400" i="21" s="1"/>
  <c r="B413" i="21"/>
  <c r="I213" i="21"/>
  <c r="H214" i="21" s="1"/>
  <c r="G400" i="21" l="1"/>
  <c r="F401" i="21" s="1"/>
  <c r="D226" i="21"/>
  <c r="E226" i="21" s="1"/>
  <c r="B414" i="21"/>
  <c r="G401" i="21" l="1"/>
  <c r="F402" i="21" s="1"/>
  <c r="D227" i="21"/>
  <c r="E227" i="21" s="1"/>
  <c r="B415" i="21"/>
  <c r="I214" i="21"/>
  <c r="H215" i="21" s="1"/>
  <c r="G402" i="21" l="1"/>
  <c r="F403" i="21" s="1"/>
  <c r="B416" i="21"/>
  <c r="G403" i="21" l="1"/>
  <c r="F404" i="21" s="1"/>
  <c r="D228" i="21"/>
  <c r="E228" i="21" s="1"/>
  <c r="B417" i="21"/>
  <c r="I215" i="21"/>
  <c r="H216" i="21" s="1"/>
  <c r="G404" i="21" l="1"/>
  <c r="F405" i="21" s="1"/>
  <c r="B418" i="21"/>
  <c r="G405" i="21" l="1"/>
  <c r="F406" i="21" s="1"/>
  <c r="D229" i="21"/>
  <c r="E229" i="21" s="1"/>
  <c r="B419" i="21"/>
  <c r="G406" i="21" l="1"/>
  <c r="F407" i="21" s="1"/>
  <c r="B420" i="21"/>
  <c r="G407" i="21" l="1"/>
  <c r="F408" i="21" s="1"/>
  <c r="D230" i="21"/>
  <c r="E230" i="21" s="1"/>
  <c r="B421" i="21"/>
  <c r="I216" i="21"/>
  <c r="H217" i="21" s="1"/>
  <c r="G408" i="21" l="1"/>
  <c r="F409" i="21" s="1"/>
  <c r="B422" i="21"/>
  <c r="G409" i="21" l="1"/>
  <c r="F410" i="21" s="1"/>
  <c r="D231" i="21"/>
  <c r="E231" i="21" s="1"/>
  <c r="B423" i="21"/>
  <c r="I217" i="21"/>
  <c r="H218" i="21" s="1"/>
  <c r="G410" i="21" l="1"/>
  <c r="F411" i="21" s="1"/>
  <c r="B424" i="21"/>
  <c r="I218" i="21"/>
  <c r="H219" i="21" s="1"/>
  <c r="G411" i="21" l="1"/>
  <c r="F412" i="21" s="1"/>
  <c r="D232" i="21"/>
  <c r="E232" i="21" s="1"/>
  <c r="B425" i="21"/>
  <c r="I219" i="21"/>
  <c r="H220" i="21" s="1"/>
  <c r="G412" i="21" l="1"/>
  <c r="F413" i="21" s="1"/>
  <c r="B426" i="21"/>
  <c r="G413" i="21" l="1"/>
  <c r="F414" i="21" s="1"/>
  <c r="D233" i="21"/>
  <c r="E233" i="21" s="1"/>
  <c r="B427" i="21"/>
  <c r="I220" i="21"/>
  <c r="H221" i="21" s="1"/>
  <c r="G414" i="21" l="1"/>
  <c r="F415" i="21" s="1"/>
  <c r="B428" i="21"/>
  <c r="G415" i="21" l="1"/>
  <c r="F416" i="21" s="1"/>
  <c r="D234" i="21"/>
  <c r="E234" i="21" s="1"/>
  <c r="I221" i="21"/>
  <c r="H222" i="21" s="1"/>
  <c r="G416" i="21" l="1"/>
  <c r="F417" i="21" s="1"/>
  <c r="G417" i="21" l="1"/>
  <c r="F418" i="21" s="1"/>
  <c r="D235" i="21"/>
  <c r="E235" i="21" s="1"/>
  <c r="G418" i="21" l="1"/>
  <c r="F419" i="21" s="1"/>
  <c r="I222" i="21"/>
  <c r="H223" i="21" s="1"/>
  <c r="G419" i="21" l="1"/>
  <c r="F420" i="21" s="1"/>
  <c r="D236" i="21"/>
  <c r="E236" i="21" s="1"/>
  <c r="I223" i="21"/>
  <c r="H224" i="21" s="1"/>
  <c r="G420" i="21" l="1"/>
  <c r="F421" i="21" s="1"/>
  <c r="D237" i="21"/>
  <c r="E237" i="21" s="1"/>
  <c r="G421" i="21" l="1"/>
  <c r="F422" i="21" s="1"/>
  <c r="I224" i="21"/>
  <c r="H225" i="21" s="1"/>
  <c r="G422" i="21" l="1"/>
  <c r="F423" i="21" s="1"/>
  <c r="D238" i="21"/>
  <c r="E238" i="21" s="1"/>
  <c r="G423" i="21" l="1"/>
  <c r="F424" i="21" s="1"/>
  <c r="G424" i="21" l="1"/>
  <c r="D239" i="21"/>
  <c r="E239" i="21" s="1"/>
  <c r="I225" i="21"/>
  <c r="H226" i="21" s="1"/>
  <c r="F425" i="21" l="1"/>
  <c r="I226" i="21"/>
  <c r="H227" i="21" s="1"/>
  <c r="G425" i="21" l="1"/>
  <c r="D240" i="21"/>
  <c r="E240" i="21" s="1"/>
  <c r="F426" i="21" l="1"/>
  <c r="I227" i="21"/>
  <c r="H228" i="21" s="1"/>
  <c r="G426" i="21" l="1"/>
  <c r="D241" i="21"/>
  <c r="E241" i="21" s="1"/>
  <c r="F427" i="21" l="1"/>
  <c r="G427" i="21" l="1"/>
  <c r="F428" i="21" s="1"/>
  <c r="G428" i="21" s="1"/>
  <c r="G429" i="21" s="1"/>
  <c r="L16" i="21" s="1"/>
  <c r="D242" i="21"/>
  <c r="E242" i="21" s="1"/>
  <c r="I228" i="21"/>
  <c r="H229" i="21" s="1"/>
  <c r="I229" i="21" l="1"/>
  <c r="H230" i="21" s="1"/>
  <c r="D243" i="21" l="1"/>
  <c r="E243" i="21" s="1"/>
  <c r="D244" i="21" l="1"/>
  <c r="E244" i="21" s="1"/>
  <c r="I230" i="21" l="1"/>
  <c r="H231" i="21" s="1"/>
  <c r="D245" i="21" l="1"/>
  <c r="E245" i="21" s="1"/>
  <c r="I231" i="21" l="1"/>
  <c r="H232" i="21" s="1"/>
  <c r="D246" i="21" l="1"/>
  <c r="E246" i="21" s="1"/>
  <c r="I232" i="21"/>
  <c r="H233" i="21" s="1"/>
  <c r="I233" i="21" l="1"/>
  <c r="H234" i="21" s="1"/>
  <c r="D247" i="21" l="1"/>
  <c r="E247" i="21" s="1"/>
  <c r="I234" i="21" l="1"/>
  <c r="H235" i="21" s="1"/>
  <c r="D248" i="21" l="1"/>
  <c r="E248" i="21" s="1"/>
  <c r="I235" i="21" l="1"/>
  <c r="H236" i="21" s="1"/>
  <c r="D249" i="21" l="1"/>
  <c r="E249" i="21" s="1"/>
  <c r="I236" i="21"/>
  <c r="H237" i="21" s="1"/>
  <c r="I237" i="21" l="1"/>
  <c r="H238" i="21" s="1"/>
  <c r="D250" i="21" l="1"/>
  <c r="E250" i="21" s="1"/>
  <c r="I238" i="21"/>
  <c r="H239" i="21" s="1"/>
  <c r="D251" i="21" l="1"/>
  <c r="E251" i="21" s="1"/>
  <c r="I239" i="21"/>
  <c r="H240" i="21" s="1"/>
  <c r="I240" i="21" l="1"/>
  <c r="H241" i="21" s="1"/>
  <c r="D252" i="21" l="1"/>
  <c r="E252" i="21" s="1"/>
  <c r="I241" i="21"/>
  <c r="H242" i="21" s="1"/>
  <c r="I242" i="21" l="1"/>
  <c r="H243" i="21" s="1"/>
  <c r="D253" i="21" l="1"/>
  <c r="E253" i="21" s="1"/>
  <c r="I243" i="21"/>
  <c r="H244" i="21" s="1"/>
  <c r="I244" i="21" l="1"/>
  <c r="H245" i="21" s="1"/>
  <c r="D254" i="21" l="1"/>
  <c r="E254" i="21" s="1"/>
  <c r="I245" i="21"/>
  <c r="H246" i="21" s="1"/>
  <c r="I246" i="21" l="1"/>
  <c r="H247" i="21" s="1"/>
  <c r="D255" i="21" l="1"/>
  <c r="E255" i="21" s="1"/>
  <c r="I247" i="21"/>
  <c r="H248" i="21" s="1"/>
  <c r="I248" i="21" l="1"/>
  <c r="H249" i="21" s="1"/>
  <c r="D256" i="21" l="1"/>
  <c r="E256" i="21" s="1"/>
  <c r="I249" i="21"/>
  <c r="H250" i="21" s="1"/>
  <c r="I250" i="21" l="1"/>
  <c r="H251" i="21" s="1"/>
  <c r="D257" i="21" l="1"/>
  <c r="E257" i="21" s="1"/>
  <c r="I251" i="21"/>
  <c r="H252" i="21" s="1"/>
  <c r="I252" i="21" l="1"/>
  <c r="H253" i="21" s="1"/>
  <c r="D258" i="21" l="1"/>
  <c r="E258" i="21" s="1"/>
  <c r="I253" i="21"/>
  <c r="H254" i="21" s="1"/>
  <c r="I254" i="21" l="1"/>
  <c r="H255" i="21" s="1"/>
  <c r="D259" i="21" l="1"/>
  <c r="E259" i="21" s="1"/>
  <c r="I255" i="21"/>
  <c r="H256" i="21" s="1"/>
  <c r="I256" i="21" l="1"/>
  <c r="H257" i="21" s="1"/>
  <c r="D260" i="21" l="1"/>
  <c r="E260" i="21" s="1"/>
  <c r="I257" i="21"/>
  <c r="H258" i="21" s="1"/>
  <c r="I258" i="21" l="1"/>
  <c r="H259" i="21" s="1"/>
  <c r="D261" i="21" l="1"/>
  <c r="E261" i="21" s="1"/>
  <c r="I259" i="21"/>
  <c r="H260" i="21" s="1"/>
  <c r="I260" i="21" l="1"/>
  <c r="H261" i="21" s="1"/>
  <c r="D262" i="21" l="1"/>
  <c r="E262" i="21" s="1"/>
  <c r="I261" i="21"/>
  <c r="H262" i="21" s="1"/>
  <c r="I262" i="21" l="1"/>
  <c r="H263" i="21" s="1"/>
  <c r="D263" i="21" l="1"/>
  <c r="E263" i="21" s="1"/>
  <c r="I263" i="21"/>
  <c r="H264" i="21" s="1"/>
  <c r="I264" i="21" l="1"/>
  <c r="H265" i="21" s="1"/>
  <c r="D264" i="21" l="1"/>
  <c r="E264" i="21" s="1"/>
  <c r="I265" i="21"/>
  <c r="H266" i="21" s="1"/>
  <c r="I266" i="21" l="1"/>
  <c r="H267" i="21" s="1"/>
  <c r="D265" i="21" l="1"/>
  <c r="E265" i="21" s="1"/>
  <c r="I267" i="21"/>
  <c r="H268" i="21" s="1"/>
  <c r="I268" i="21" l="1"/>
  <c r="H269" i="21" s="1"/>
  <c r="D266" i="21" l="1"/>
  <c r="E266" i="21" s="1"/>
  <c r="I269" i="21"/>
  <c r="H270" i="21" s="1"/>
  <c r="I270" i="21" l="1"/>
  <c r="H271" i="21" s="1"/>
  <c r="D267" i="21" l="1"/>
  <c r="E267" i="21" s="1"/>
  <c r="I271" i="21"/>
  <c r="H272" i="21" s="1"/>
  <c r="I272" i="21" l="1"/>
  <c r="H273" i="21" s="1"/>
  <c r="D268" i="21" l="1"/>
  <c r="E268" i="21" s="1"/>
  <c r="I273" i="21"/>
  <c r="H274" i="21" s="1"/>
  <c r="I274" i="21" l="1"/>
  <c r="H275" i="21" s="1"/>
  <c r="D269" i="21" l="1"/>
  <c r="E269" i="21" s="1"/>
  <c r="I275" i="21"/>
  <c r="H276" i="21" s="1"/>
  <c r="I276" i="21" l="1"/>
  <c r="H277" i="21" s="1"/>
  <c r="D270" i="21" l="1"/>
  <c r="E270" i="21" s="1"/>
  <c r="I277" i="21"/>
  <c r="H278" i="21" s="1"/>
  <c r="I278" i="21" l="1"/>
  <c r="H279" i="21" s="1"/>
  <c r="D271" i="21" l="1"/>
  <c r="E271" i="21" s="1"/>
  <c r="I279" i="21"/>
  <c r="H280" i="21" s="1"/>
  <c r="I280" i="21" l="1"/>
  <c r="H281" i="21" s="1"/>
  <c r="D272" i="21" l="1"/>
  <c r="E272" i="21" s="1"/>
  <c r="I281" i="21"/>
  <c r="H282" i="21" s="1"/>
  <c r="I282" i="21" l="1"/>
  <c r="H283" i="21" s="1"/>
  <c r="D273" i="21" l="1"/>
  <c r="E273" i="21" s="1"/>
  <c r="I283" i="21"/>
  <c r="H284" i="21" s="1"/>
  <c r="I284" i="21" l="1"/>
  <c r="H285" i="21" s="1"/>
  <c r="D274" i="21" l="1"/>
  <c r="E274" i="21" s="1"/>
  <c r="I285" i="21"/>
  <c r="H286" i="21" s="1"/>
  <c r="I286" i="21" l="1"/>
  <c r="H287" i="21" s="1"/>
  <c r="D275" i="21" l="1"/>
  <c r="E275" i="21" s="1"/>
  <c r="I287" i="21"/>
  <c r="H288" i="21" s="1"/>
  <c r="I288" i="21" l="1"/>
  <c r="H289" i="21" s="1"/>
  <c r="D276" i="21" l="1"/>
  <c r="E276" i="21" s="1"/>
  <c r="I289" i="21"/>
  <c r="H290" i="21" s="1"/>
  <c r="I290" i="21" l="1"/>
  <c r="H291" i="21" s="1"/>
  <c r="D277" i="21" l="1"/>
  <c r="E277" i="21" s="1"/>
  <c r="I291" i="21"/>
  <c r="H292" i="21" s="1"/>
  <c r="I292" i="21" l="1"/>
  <c r="H293" i="21" s="1"/>
  <c r="D278" i="21" l="1"/>
  <c r="E278" i="21" s="1"/>
  <c r="I293" i="21"/>
  <c r="H294" i="21" s="1"/>
  <c r="I294" i="21" l="1"/>
  <c r="H295" i="21" s="1"/>
  <c r="D279" i="21" l="1"/>
  <c r="E279" i="21" s="1"/>
  <c r="I295" i="21"/>
  <c r="H296" i="21" s="1"/>
  <c r="I296" i="21" l="1"/>
  <c r="H297" i="21" s="1"/>
  <c r="D280" i="21" l="1"/>
  <c r="E280" i="21" s="1"/>
  <c r="I297" i="21"/>
  <c r="H298" i="21" s="1"/>
  <c r="D281" i="21" l="1"/>
  <c r="E281" i="21" s="1"/>
  <c r="I298" i="21"/>
  <c r="H299" i="21" s="1"/>
  <c r="I299" i="21" l="1"/>
  <c r="H300" i="21" s="1"/>
  <c r="D282" i="21" l="1"/>
  <c r="E282" i="21" s="1"/>
  <c r="I300" i="21"/>
  <c r="H301" i="21" s="1"/>
  <c r="I301" i="21" l="1"/>
  <c r="H302" i="21" s="1"/>
  <c r="D283" i="21" l="1"/>
  <c r="E283" i="21" s="1"/>
  <c r="I302" i="21"/>
  <c r="H303" i="21" s="1"/>
  <c r="D284" i="21" l="1"/>
  <c r="E284" i="21" s="1"/>
  <c r="I303" i="21"/>
  <c r="H304" i="21" s="1"/>
  <c r="D285" i="21" l="1"/>
  <c r="E285" i="21" s="1"/>
  <c r="I304" i="21"/>
  <c r="H305" i="21" s="1"/>
  <c r="D286" i="21" l="1"/>
  <c r="E286" i="21" s="1"/>
  <c r="I305" i="21"/>
  <c r="H306" i="21" s="1"/>
  <c r="D287" i="21" l="1"/>
  <c r="E287" i="21" s="1"/>
  <c r="I306" i="21"/>
  <c r="H307" i="21" s="1"/>
  <c r="I307" i="21" l="1"/>
  <c r="H308" i="21" s="1"/>
  <c r="D288" i="21" l="1"/>
  <c r="E288" i="21" s="1"/>
  <c r="I308" i="21"/>
  <c r="H309" i="21" s="1"/>
  <c r="D289" i="21" l="1"/>
  <c r="E289" i="21" s="1"/>
  <c r="I309" i="21"/>
  <c r="H310" i="21" s="1"/>
  <c r="I310" i="21" l="1"/>
  <c r="H311" i="21" s="1"/>
  <c r="D290" i="21" l="1"/>
  <c r="E290" i="21" s="1"/>
  <c r="I311" i="21"/>
  <c r="H312" i="21" s="1"/>
  <c r="I312" i="21" l="1"/>
  <c r="H313" i="21" s="1"/>
  <c r="D291" i="21" l="1"/>
  <c r="E291" i="21" s="1"/>
  <c r="I313" i="21"/>
  <c r="H314" i="21" s="1"/>
  <c r="I314" i="21" l="1"/>
  <c r="H315" i="21" s="1"/>
  <c r="D292" i="21" l="1"/>
  <c r="E292" i="21" s="1"/>
  <c r="I315" i="21"/>
  <c r="H316" i="21" s="1"/>
  <c r="I316" i="21" l="1"/>
  <c r="H317" i="21" s="1"/>
  <c r="D293" i="21" l="1"/>
  <c r="E293" i="21" s="1"/>
  <c r="I317" i="21"/>
  <c r="H318" i="21" s="1"/>
  <c r="I318" i="21" l="1"/>
  <c r="H319" i="21" s="1"/>
  <c r="D294" i="21" l="1"/>
  <c r="E294" i="21" s="1"/>
  <c r="I319" i="21"/>
  <c r="H320" i="21" s="1"/>
  <c r="D295" i="21" l="1"/>
  <c r="E295" i="21" s="1"/>
  <c r="I320" i="21"/>
  <c r="H321" i="21" s="1"/>
  <c r="D296" i="21" l="1"/>
  <c r="E296" i="21" s="1"/>
  <c r="I321" i="21"/>
  <c r="H322" i="21" s="1"/>
  <c r="I322" i="21" l="1"/>
  <c r="H323" i="21" s="1"/>
  <c r="D297" i="21" l="1"/>
  <c r="E297" i="21" s="1"/>
  <c r="I323" i="21"/>
  <c r="H324" i="21" s="1"/>
  <c r="D298" i="21" l="1"/>
  <c r="E298" i="21" s="1"/>
  <c r="I324" i="21"/>
  <c r="H325" i="21" s="1"/>
  <c r="D299" i="21" l="1"/>
  <c r="E299" i="21" s="1"/>
  <c r="I325" i="21"/>
  <c r="H326" i="21" s="1"/>
  <c r="D300" i="21" l="1"/>
  <c r="E300" i="21" s="1"/>
  <c r="I326" i="21"/>
  <c r="H327" i="21" s="1"/>
  <c r="D301" i="21" l="1"/>
  <c r="E301" i="21" s="1"/>
  <c r="I327" i="21"/>
  <c r="H328" i="21" s="1"/>
  <c r="I328" i="21" l="1"/>
  <c r="H329" i="21" s="1"/>
  <c r="D302" i="21" l="1"/>
  <c r="E302" i="21" s="1"/>
  <c r="I329" i="21"/>
  <c r="H330" i="21" s="1"/>
  <c r="D303" i="21" l="1"/>
  <c r="E303" i="21" s="1"/>
  <c r="I330" i="21"/>
  <c r="H331" i="21" s="1"/>
  <c r="I331" i="21" l="1"/>
  <c r="H332" i="21" s="1"/>
  <c r="D304" i="21" l="1"/>
  <c r="E304" i="21" s="1"/>
  <c r="I332" i="21"/>
  <c r="H333" i="21" s="1"/>
  <c r="I333" i="21" l="1"/>
  <c r="H334" i="21" s="1"/>
  <c r="D305" i="21" l="1"/>
  <c r="E305" i="21" s="1"/>
  <c r="I334" i="21"/>
  <c r="H335" i="21" s="1"/>
  <c r="I335" i="21" l="1"/>
  <c r="H336" i="21" s="1"/>
  <c r="D306" i="21" l="1"/>
  <c r="E306" i="21" s="1"/>
  <c r="I336" i="21"/>
  <c r="H337" i="21" s="1"/>
  <c r="I337" i="21" l="1"/>
  <c r="H338" i="21" s="1"/>
  <c r="D307" i="21" l="1"/>
  <c r="E307" i="21" s="1"/>
  <c r="I338" i="21"/>
  <c r="H339" i="21" s="1"/>
  <c r="I339" i="21" l="1"/>
  <c r="H340" i="21" s="1"/>
  <c r="D308" i="21" l="1"/>
  <c r="E308" i="21" s="1"/>
  <c r="I340" i="21"/>
  <c r="H341" i="21" s="1"/>
  <c r="I341" i="21" l="1"/>
  <c r="H342" i="21" s="1"/>
  <c r="D309" i="21" l="1"/>
  <c r="E309" i="21" s="1"/>
  <c r="I342" i="21"/>
  <c r="H343" i="21" s="1"/>
  <c r="I343" i="21" l="1"/>
  <c r="H344" i="21" s="1"/>
  <c r="D310" i="21" l="1"/>
  <c r="E310" i="21" s="1"/>
  <c r="I344" i="21"/>
  <c r="H345" i="21" s="1"/>
  <c r="I345" i="21" l="1"/>
  <c r="H346" i="21" s="1"/>
  <c r="D311" i="21" l="1"/>
  <c r="E311" i="21" s="1"/>
  <c r="I346" i="21"/>
  <c r="H347" i="21" s="1"/>
  <c r="I347" i="21" l="1"/>
  <c r="H348" i="21" s="1"/>
  <c r="D312" i="21" l="1"/>
  <c r="E312" i="21" s="1"/>
  <c r="I348" i="21"/>
  <c r="H349" i="21" s="1"/>
  <c r="I349" i="21" l="1"/>
  <c r="H350" i="21" s="1"/>
  <c r="D313" i="21" l="1"/>
  <c r="E313" i="21" s="1"/>
  <c r="I350" i="21"/>
  <c r="H351" i="21" s="1"/>
  <c r="I351" i="21" l="1"/>
  <c r="H352" i="21" s="1"/>
  <c r="D314" i="21" l="1"/>
  <c r="E314" i="21" s="1"/>
  <c r="I352" i="21"/>
  <c r="H353" i="21" s="1"/>
  <c r="I353" i="21" l="1"/>
  <c r="H354" i="21" s="1"/>
  <c r="D315" i="21" l="1"/>
  <c r="E315" i="21" s="1"/>
  <c r="I354" i="21"/>
  <c r="H355" i="21" s="1"/>
  <c r="I355" i="21" l="1"/>
  <c r="H356" i="21" s="1"/>
  <c r="D316" i="21" l="1"/>
  <c r="E316" i="21" s="1"/>
  <c r="I356" i="21"/>
  <c r="H357" i="21" s="1"/>
  <c r="I357" i="21" l="1"/>
  <c r="H358" i="21" s="1"/>
  <c r="D317" i="21" l="1"/>
  <c r="E317" i="21" s="1"/>
  <c r="I358" i="21"/>
  <c r="H359" i="21" s="1"/>
  <c r="I359" i="21" l="1"/>
  <c r="H360" i="21" s="1"/>
  <c r="D318" i="21" l="1"/>
  <c r="E318" i="21" s="1"/>
  <c r="I360" i="21"/>
  <c r="H361" i="21" s="1"/>
  <c r="I361" i="21" l="1"/>
  <c r="H362" i="21" s="1"/>
  <c r="D319" i="21" l="1"/>
  <c r="E319" i="21" s="1"/>
  <c r="I362" i="21"/>
  <c r="H363" i="21" s="1"/>
  <c r="I363" i="21" l="1"/>
  <c r="H364" i="21" s="1"/>
  <c r="D320" i="21" l="1"/>
  <c r="E320" i="21" s="1"/>
  <c r="I364" i="21"/>
  <c r="H365" i="21" s="1"/>
  <c r="D321" i="21" l="1"/>
  <c r="E321" i="21" s="1"/>
  <c r="I365" i="21"/>
  <c r="H366" i="21" s="1"/>
  <c r="D322" i="21" l="1"/>
  <c r="E322" i="21" s="1"/>
  <c r="I366" i="21"/>
  <c r="H367" i="21" s="1"/>
  <c r="I367" i="21" l="1"/>
  <c r="H368" i="21" s="1"/>
  <c r="D323" i="21" l="1"/>
  <c r="E323" i="21" s="1"/>
  <c r="I368" i="21"/>
  <c r="H369" i="21" s="1"/>
  <c r="I369" i="21" l="1"/>
  <c r="H370" i="21" s="1"/>
  <c r="D324" i="21" l="1"/>
  <c r="E324" i="21" s="1"/>
  <c r="I370" i="21"/>
  <c r="H371" i="21" s="1"/>
  <c r="I371" i="21" l="1"/>
  <c r="H372" i="21" s="1"/>
  <c r="D325" i="21" l="1"/>
  <c r="E325" i="21" s="1"/>
  <c r="I372" i="21"/>
  <c r="H373" i="21" s="1"/>
  <c r="I373" i="21" l="1"/>
  <c r="H374" i="21" s="1"/>
  <c r="D326" i="21" l="1"/>
  <c r="E326" i="21" s="1"/>
  <c r="I374" i="21"/>
  <c r="H375" i="21" s="1"/>
  <c r="I375" i="21" l="1"/>
  <c r="H376" i="21" s="1"/>
  <c r="D327" i="21" l="1"/>
  <c r="E327" i="21" s="1"/>
  <c r="I376" i="21"/>
  <c r="H377" i="21" s="1"/>
  <c r="I377" i="21" l="1"/>
  <c r="H378" i="21" s="1"/>
  <c r="D328" i="21" l="1"/>
  <c r="E328" i="21" s="1"/>
  <c r="I378" i="21"/>
  <c r="H379" i="21" s="1"/>
  <c r="D329" i="21" l="1"/>
  <c r="E329" i="21" s="1"/>
  <c r="I379" i="21"/>
  <c r="H380" i="21" s="1"/>
  <c r="I380" i="21" l="1"/>
  <c r="H381" i="21" s="1"/>
  <c r="D330" i="21" l="1"/>
  <c r="E330" i="21" s="1"/>
  <c r="I381" i="21"/>
  <c r="H382" i="21" s="1"/>
  <c r="D331" i="21" l="1"/>
  <c r="E331" i="21" s="1"/>
  <c r="I382" i="21"/>
  <c r="H383" i="21" s="1"/>
  <c r="I383" i="21" l="1"/>
  <c r="H384" i="21" s="1"/>
  <c r="D332" i="21" l="1"/>
  <c r="E332" i="21" s="1"/>
  <c r="I384" i="21"/>
  <c r="H385" i="21" s="1"/>
  <c r="I385" i="21" l="1"/>
  <c r="H386" i="21" s="1"/>
  <c r="D333" i="21" l="1"/>
  <c r="E333" i="21" s="1"/>
  <c r="I386" i="21"/>
  <c r="H387" i="21" s="1"/>
  <c r="I387" i="21" l="1"/>
  <c r="H388" i="21" s="1"/>
  <c r="D334" i="21" l="1"/>
  <c r="E334" i="21" s="1"/>
  <c r="I388" i="21"/>
  <c r="H389" i="21" s="1"/>
  <c r="I389" i="21" l="1"/>
  <c r="H390" i="21" s="1"/>
  <c r="D335" i="21" l="1"/>
  <c r="E335" i="21" s="1"/>
  <c r="I390" i="21"/>
  <c r="H391" i="21" s="1"/>
  <c r="I391" i="21" l="1"/>
  <c r="H392" i="21" s="1"/>
  <c r="D336" i="21" l="1"/>
  <c r="E336" i="21" s="1"/>
  <c r="I392" i="21"/>
  <c r="H393" i="21" s="1"/>
  <c r="I393" i="21" l="1"/>
  <c r="H394" i="21" s="1"/>
  <c r="D337" i="21" l="1"/>
  <c r="E337" i="21" s="1"/>
  <c r="I394" i="21"/>
  <c r="H395" i="21" s="1"/>
  <c r="I395" i="21" l="1"/>
  <c r="H396" i="21" s="1"/>
  <c r="D338" i="21" l="1"/>
  <c r="E338" i="21" s="1"/>
  <c r="I396" i="21"/>
  <c r="H397" i="21" s="1"/>
  <c r="I397" i="21" l="1"/>
  <c r="H398" i="21" s="1"/>
  <c r="D339" i="21" l="1"/>
  <c r="E339" i="21" s="1"/>
  <c r="I398" i="21"/>
  <c r="H399" i="21" s="1"/>
  <c r="D340" i="21" l="1"/>
  <c r="E340" i="21" s="1"/>
  <c r="I399" i="21"/>
  <c r="H400" i="21" s="1"/>
  <c r="D341" i="21" l="1"/>
  <c r="E341" i="21" s="1"/>
  <c r="I400" i="21"/>
  <c r="H401" i="21" s="1"/>
  <c r="D342" i="21" l="1"/>
  <c r="E342" i="21" s="1"/>
  <c r="I401" i="21"/>
  <c r="H402" i="21" s="1"/>
  <c r="I402" i="21" l="1"/>
  <c r="H403" i="21" s="1"/>
  <c r="D343" i="21" l="1"/>
  <c r="E343" i="21" s="1"/>
  <c r="I403" i="21"/>
  <c r="H404" i="21" s="1"/>
  <c r="I404" i="21" l="1"/>
  <c r="H405" i="21" s="1"/>
  <c r="D344" i="21" l="1"/>
  <c r="E344" i="21" s="1"/>
  <c r="I405" i="21"/>
  <c r="H406" i="21" s="1"/>
  <c r="I406" i="21" l="1"/>
  <c r="H407" i="21" s="1"/>
  <c r="D345" i="21" l="1"/>
  <c r="E345" i="21" s="1"/>
  <c r="I407" i="21"/>
  <c r="H408" i="21" s="1"/>
  <c r="I408" i="21" l="1"/>
  <c r="H409" i="21" s="1"/>
  <c r="D346" i="21" l="1"/>
  <c r="E346" i="21" s="1"/>
  <c r="I409" i="21"/>
  <c r="H410" i="21" s="1"/>
  <c r="I410" i="21" l="1"/>
  <c r="H411" i="21" s="1"/>
  <c r="D347" i="21" l="1"/>
  <c r="E347" i="21" s="1"/>
  <c r="I411" i="21"/>
  <c r="H412" i="21" s="1"/>
  <c r="I412" i="21" l="1"/>
  <c r="H413" i="21" s="1"/>
  <c r="D348" i="21" l="1"/>
  <c r="E348" i="21" s="1"/>
  <c r="I413" i="21"/>
  <c r="H414" i="21" s="1"/>
  <c r="I414" i="21" l="1"/>
  <c r="H415" i="21" s="1"/>
  <c r="D349" i="21" l="1"/>
  <c r="E349" i="21" s="1"/>
  <c r="I415" i="21"/>
  <c r="H416" i="21" s="1"/>
  <c r="D350" i="21" l="1"/>
  <c r="E350" i="21" s="1"/>
  <c r="I416" i="21"/>
  <c r="H417" i="21" s="1"/>
  <c r="D351" i="21" l="1"/>
  <c r="E351" i="21" s="1"/>
  <c r="I417" i="21"/>
  <c r="H418" i="21" s="1"/>
  <c r="I418" i="21" l="1"/>
  <c r="H419" i="21" s="1"/>
  <c r="D352" i="21" l="1"/>
  <c r="E352" i="21" s="1"/>
  <c r="I419" i="21"/>
  <c r="H420" i="21" s="1"/>
  <c r="I420" i="21" l="1"/>
  <c r="H421" i="21" s="1"/>
  <c r="D353" i="21" l="1"/>
  <c r="E353" i="21" s="1"/>
  <c r="I421" i="21"/>
  <c r="H422" i="21" s="1"/>
  <c r="D354" i="21" l="1"/>
  <c r="E354" i="21" s="1"/>
  <c r="I422" i="21"/>
  <c r="H423" i="21" s="1"/>
  <c r="D355" i="21" l="1"/>
  <c r="E355" i="21" s="1"/>
  <c r="I423" i="21"/>
  <c r="H424" i="21" s="1"/>
  <c r="I424" i="21" l="1"/>
  <c r="H425" i="21" s="1"/>
  <c r="D356" i="21" l="1"/>
  <c r="E356" i="21" s="1"/>
  <c r="I425" i="21"/>
  <c r="H426" i="21" s="1"/>
  <c r="I426" i="21" l="1"/>
  <c r="H427" i="21" s="1"/>
  <c r="D357" i="21" l="1"/>
  <c r="E357" i="21" s="1"/>
  <c r="I427" i="21"/>
  <c r="H428" i="21" s="1"/>
  <c r="D358" i="21" l="1"/>
  <c r="E358" i="21" s="1"/>
  <c r="I428" i="21"/>
  <c r="H429" i="21"/>
  <c r="I429" i="21" l="1"/>
  <c r="L17" i="21" s="1"/>
  <c r="D359" i="21" l="1"/>
  <c r="E359" i="21" s="1"/>
  <c r="D360" i="21" l="1"/>
  <c r="E360" i="21" s="1"/>
  <c r="D361" i="21" l="1"/>
  <c r="E361" i="21" s="1"/>
  <c r="D362" i="21" l="1"/>
  <c r="E362" i="21" s="1"/>
  <c r="D363" i="21" l="1"/>
  <c r="E363" i="21" s="1"/>
  <c r="D364" i="21" l="1"/>
  <c r="E364" i="21" s="1"/>
  <c r="D365" i="21" l="1"/>
  <c r="E365" i="21" s="1"/>
  <c r="D366" i="21" l="1"/>
  <c r="E366" i="21" s="1"/>
  <c r="D367" i="21" l="1"/>
  <c r="E367" i="21" s="1"/>
  <c r="D368" i="21" l="1"/>
  <c r="E368" i="21" s="1"/>
  <c r="D369" i="21" l="1"/>
  <c r="E369" i="21" s="1"/>
  <c r="D370" i="21" l="1"/>
  <c r="E370" i="21" s="1"/>
  <c r="D371" i="21" l="1"/>
  <c r="E371" i="21" s="1"/>
  <c r="D372" i="21" l="1"/>
  <c r="E372" i="21" s="1"/>
  <c r="D373" i="21" l="1"/>
  <c r="E373" i="21" s="1"/>
  <c r="D374" i="21" l="1"/>
  <c r="E374" i="21" s="1"/>
  <c r="D375" i="21" l="1"/>
  <c r="E375" i="21" s="1"/>
  <c r="D376" i="21" l="1"/>
  <c r="E376" i="21" s="1"/>
  <c r="D377" i="21" l="1"/>
  <c r="E377" i="21" s="1"/>
  <c r="D378" i="21" l="1"/>
  <c r="E378" i="21" s="1"/>
  <c r="D379" i="21" l="1"/>
  <c r="E379" i="21" s="1"/>
  <c r="D380" i="21" l="1"/>
  <c r="E380" i="21" s="1"/>
  <c r="D381" i="21" l="1"/>
  <c r="E381" i="21" s="1"/>
  <c r="D382" i="21" l="1"/>
  <c r="E382" i="21" s="1"/>
  <c r="D383" i="21" l="1"/>
  <c r="E383" i="21" s="1"/>
  <c r="D384" i="21" l="1"/>
  <c r="E384" i="21" s="1"/>
  <c r="D385" i="21" l="1"/>
  <c r="E385" i="21" s="1"/>
  <c r="D386" i="21" l="1"/>
  <c r="E386" i="21" s="1"/>
  <c r="D387" i="21" l="1"/>
  <c r="E387" i="21" s="1"/>
  <c r="D388" i="21" l="1"/>
  <c r="E388" i="21" s="1"/>
  <c r="D389" i="21" l="1"/>
  <c r="E389" i="21" s="1"/>
  <c r="D390" i="21" l="1"/>
  <c r="E390" i="21" s="1"/>
  <c r="D391" i="21" l="1"/>
  <c r="E391" i="21" s="1"/>
  <c r="D392" i="21" l="1"/>
  <c r="E392" i="21" s="1"/>
  <c r="D393" i="21" l="1"/>
  <c r="E393" i="21" s="1"/>
  <c r="D394" i="21" l="1"/>
  <c r="E394" i="21" s="1"/>
  <c r="D395" i="21" l="1"/>
  <c r="E395" i="21" s="1"/>
  <c r="D396" i="21" l="1"/>
  <c r="E396" i="21" s="1"/>
  <c r="D397" i="21" l="1"/>
  <c r="E397" i="21" s="1"/>
  <c r="D398" i="21" l="1"/>
  <c r="E398" i="21" s="1"/>
  <c r="D399" i="21" l="1"/>
  <c r="E399" i="21" s="1"/>
  <c r="D400" i="21" l="1"/>
  <c r="E400" i="21" s="1"/>
  <c r="D401" i="21" l="1"/>
  <c r="E401" i="21" s="1"/>
  <c r="D402" i="21" l="1"/>
  <c r="E402" i="21" s="1"/>
  <c r="D403" i="21" l="1"/>
  <c r="E403" i="21" s="1"/>
  <c r="D404" i="21" l="1"/>
  <c r="E404" i="21" s="1"/>
  <c r="D405" i="21" l="1"/>
  <c r="E405" i="21" s="1"/>
  <c r="D406" i="21" l="1"/>
  <c r="E406" i="21" s="1"/>
  <c r="D407" i="21" l="1"/>
  <c r="E407" i="21" s="1"/>
  <c r="D408" i="21" l="1"/>
  <c r="E408" i="21" s="1"/>
  <c r="D409" i="21" l="1"/>
  <c r="E409" i="21" s="1"/>
  <c r="D410" i="21" l="1"/>
  <c r="E410" i="21" s="1"/>
  <c r="D411" i="21" l="1"/>
  <c r="E411" i="21" s="1"/>
  <c r="D412" i="21" l="1"/>
  <c r="E412" i="21" s="1"/>
  <c r="D413" i="21" l="1"/>
  <c r="E413" i="21" s="1"/>
  <c r="D414" i="21" l="1"/>
  <c r="E414" i="21" s="1"/>
  <c r="D415" i="21" l="1"/>
  <c r="E415" i="21" s="1"/>
  <c r="D416" i="21" l="1"/>
  <c r="E416" i="21" s="1"/>
  <c r="D417" i="21" l="1"/>
  <c r="E417" i="21" s="1"/>
  <c r="D418" i="21" l="1"/>
  <c r="E418" i="21" s="1"/>
  <c r="D419" i="21" l="1"/>
  <c r="E419" i="21" s="1"/>
  <c r="D420" i="21" l="1"/>
  <c r="E420" i="21" s="1"/>
  <c r="D421" i="21" l="1"/>
  <c r="E421" i="21" s="1"/>
  <c r="D422" i="21" l="1"/>
  <c r="E422" i="21" s="1"/>
  <c r="D423" i="21" l="1"/>
  <c r="E423" i="21" s="1"/>
  <c r="D424" i="21" l="1"/>
  <c r="E424" i="21" s="1"/>
  <c r="D425" i="21" l="1"/>
  <c r="E425" i="21" s="1"/>
  <c r="D426" i="21" l="1"/>
  <c r="E426" i="21" s="1"/>
  <c r="D427" i="21" l="1"/>
  <c r="E427" i="21" s="1"/>
  <c r="D428" i="21" l="1"/>
  <c r="E428" i="21" s="1"/>
  <c r="E429" i="21" l="1"/>
  <c r="L15" i="2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Gilton Nascimento</author>
    <author>tc={3299E0F2-8154-4502-A0E9-73EB811D123F}</author>
  </authors>
  <commentList>
    <comment ref="B4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Escolha o prazo em meses em que você deseja receber seu recurso investido.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Escolha o percentual mensal que você deseja receber em relação ao recurso investido.</t>
        </r>
      </text>
    </comment>
    <comment ref="E4" authorId="0" shapeId="0" xr:uid="{00000000-0006-0000-0000-000003000000}">
      <text>
        <r>
          <rPr>
            <sz val="9"/>
            <color indexed="81"/>
            <rFont val="Segoe UI"/>
            <family val="2"/>
          </rPr>
          <t>Aqui você deve inserir a taxa de juros esperada de seu investimento anualmente.
(consulte o boletim FOCUS)
https://www.bcb.gov.br/publicacoes/focus</t>
        </r>
      </text>
    </comment>
    <comment ref="F4" authorId="0" shapeId="0" xr:uid="{00000000-0006-0000-0000-000004000000}">
      <text>
        <r>
          <rPr>
            <sz val="9"/>
            <color indexed="81"/>
            <rFont val="Segoe UI"/>
            <family val="2"/>
          </rPr>
          <t>Aqui você deve inserir o valor da inflação esperada anualmente.
(Consulte o boletim FOCUS)
https://www.bcb.gov.br/publicacoes/focus</t>
        </r>
      </text>
    </comment>
    <comment ref="D7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Neste exemplo o individuo receberá a aposentadoria por um valor definido</t>
        </r>
      </text>
    </comment>
    <comment ref="F7" authorId="0" shapeId="0" xr:uid="{00000000-0006-0000-0000-000006000000}">
      <text>
        <r>
          <rPr>
            <b/>
            <sz val="9"/>
            <color indexed="81"/>
            <rFont val="Segoe UI"/>
            <family val="2"/>
          </rPr>
          <t>Neste exemplo o individuo receberá a aposentadoria por um tempo definido</t>
        </r>
      </text>
    </comment>
    <comment ref="H7" authorId="0" shapeId="0" xr:uid="{00000000-0006-0000-0000-000007000000}">
      <text>
        <r>
          <rPr>
            <b/>
            <sz val="9"/>
            <color indexed="81"/>
            <rFont val="Segoe UI"/>
            <family val="2"/>
          </rPr>
          <t>Neste exemplo o individuo receberá a aposentadoria por um percentual definido</t>
        </r>
      </text>
    </comment>
    <comment ref="K7" authorId="1" shapeId="0" xr:uid="{3299E0F2-8154-4502-A0E9-73EB811D123F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 diferença entre o participante e o não participante PREVIHONDA. É que para o parcitipante PREVIHONDA a planilha observa os paramêtros do regulamento, enquanto que para o não participante a simulação não segue os mesmos paramêtros.</t>
      </text>
    </comment>
    <comment ref="E9" authorId="0" shapeId="0" xr:uid="{00000000-0006-0000-0000-000008000000}">
      <text>
        <r>
          <rPr>
            <sz val="9"/>
            <color indexed="81"/>
            <rFont val="Segoe UI"/>
            <family val="2"/>
          </rPr>
          <t xml:space="preserve">Escolha o valor mensal a ser recebido pelo recurso investido.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Gilton Nascimento</author>
  </authors>
  <commentList>
    <comment ref="E4" authorId="0" shapeId="0" xr:uid="{9CC803C1-ED23-4B33-A610-54358C3AF4F7}">
      <text>
        <r>
          <rPr>
            <b/>
            <sz val="9"/>
            <color indexed="81"/>
            <rFont val="Segoe UI"/>
            <family val="2"/>
          </rPr>
          <t>68% do teto do INSS de 2024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tc={19774C20-60E8-43A9-BE59-CE129542B9B0}</author>
  </authors>
  <commentList>
    <comment ref="F13" authorId="0" shapeId="0" xr:uid="{19774C20-60E8-43A9-BE59-CE129542B9B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bruto (-) IRRF</t>
      </text>
    </comment>
  </commentList>
</comments>
</file>

<file path=xl/sharedStrings.xml><?xml version="1.0" encoding="utf-8"?>
<sst xmlns="http://schemas.openxmlformats.org/spreadsheetml/2006/main" count="134" uniqueCount="109">
  <si>
    <t>SALDO</t>
  </si>
  <si>
    <t>PARCELA</t>
  </si>
  <si>
    <t>PARCELA-TEMPO</t>
  </si>
  <si>
    <t>PARCELA-%</t>
  </si>
  <si>
    <t>DATA DE INICIO</t>
  </si>
  <si>
    <t>DATA</t>
  </si>
  <si>
    <t>SALDO FINAL</t>
  </si>
  <si>
    <t>Moto Honda da Amazônia Ltda.</t>
  </si>
  <si>
    <t xml:space="preserve">HTA Ind. e Com. Ltda. </t>
  </si>
  <si>
    <t>Honda Componentes da Amazônia Ltda.</t>
  </si>
  <si>
    <t>Honda Automóveis do Brasil Ltda.</t>
  </si>
  <si>
    <t xml:space="preserve">Honda Serviços Ltda. </t>
  </si>
  <si>
    <t>Banco Honda S.A.</t>
  </si>
  <si>
    <t>PreviHonda - Entidade de Prev. Privada</t>
  </si>
  <si>
    <t>Honda Energy do Brasil Ltda.</t>
  </si>
  <si>
    <t>UP</t>
  </si>
  <si>
    <t>PATROCINADORAS</t>
  </si>
  <si>
    <t>SEQ</t>
  </si>
  <si>
    <t>PARCELA-VALOR</t>
  </si>
  <si>
    <t>CÁLCULO POR VALOR*</t>
  </si>
  <si>
    <t>CÁLCULO POR TEMPO**</t>
  </si>
  <si>
    <t>CÁLCULO POR PERCENTUAL ***</t>
  </si>
  <si>
    <t>Por Valor</t>
  </si>
  <si>
    <t>Por Tempo</t>
  </si>
  <si>
    <t>Por Percentual</t>
  </si>
  <si>
    <t>TAXA DE JUROS a.a.</t>
  </si>
  <si>
    <t>INFLAÇÃO a.a.</t>
  </si>
  <si>
    <t>MESES DE RECEBIMENTO</t>
  </si>
  <si>
    <t>PERCENTUAL DE RECEBIMENTO</t>
  </si>
  <si>
    <t>SIM</t>
  </si>
  <si>
    <t>NÃO</t>
  </si>
  <si>
    <t>Consórcio Nacional Honda Ltda.</t>
  </si>
  <si>
    <t>15 UP's</t>
  </si>
  <si>
    <t>TEMPO</t>
  </si>
  <si>
    <t>PERCENTUAL</t>
  </si>
  <si>
    <t>ANTECIPAÇÃO</t>
  </si>
  <si>
    <t>ESCOLHA A PATROCINADORA ABAIXO</t>
  </si>
  <si>
    <r>
      <t>PARTICIPANTE PREVIHONDA</t>
    </r>
    <r>
      <rPr>
        <b/>
        <sz val="16"/>
        <color rgb="FFFFFF00"/>
        <rFont val="Calibri"/>
        <family val="2"/>
        <scheme val="minor"/>
      </rPr>
      <t>?</t>
    </r>
  </si>
  <si>
    <t>VALOR ANTECIPADO</t>
  </si>
  <si>
    <t>SOMENTE AS CÉLULAS EM MARROM CLARO PODEM SER ALTERADAS</t>
  </si>
  <si>
    <r>
      <rPr>
        <b/>
        <sz val="10"/>
        <color rgb="FF000000"/>
        <rFont val="Arial"/>
        <family val="2"/>
      </rPr>
      <t>OBS.:</t>
    </r>
    <r>
      <rPr>
        <sz val="10"/>
        <color indexed="8"/>
        <rFont val="Arial"/>
        <family val="2"/>
      </rPr>
      <t xml:space="preserve"> Limites para participantes PREVIHONDA</t>
    </r>
  </si>
  <si>
    <r>
      <t xml:space="preserve">VALOR DISPONÍVEL PARA SIMULAÇÃO
</t>
    </r>
    <r>
      <rPr>
        <b/>
        <sz val="10"/>
        <color rgb="FFFF0000"/>
        <rFont val="Calibri"/>
        <family val="2"/>
        <scheme val="minor"/>
      </rPr>
      <t>▼</t>
    </r>
  </si>
  <si>
    <t>TABELA PROGRESSIVA MENSAL</t>
  </si>
  <si>
    <t>BASE DE CÁLCULO</t>
  </si>
  <si>
    <t>ALÍQUOTA</t>
  </si>
  <si>
    <t>PARCELA A DEDUZIR</t>
  </si>
  <si>
    <t>PRAZO DE ACUMULAÇÃO EM ANOS</t>
  </si>
  <si>
    <t>DE</t>
  </si>
  <si>
    <t>ATÉ/ACIMA</t>
  </si>
  <si>
    <r>
      <rPr>
        <b/>
        <sz val="10"/>
        <color rgb="FFFF0000"/>
        <rFont val="Arial"/>
        <family val="2"/>
      </rPr>
      <t>Obs.</t>
    </r>
    <r>
      <rPr>
        <b/>
        <sz val="10"/>
        <color indexed="8"/>
        <rFont val="Arial"/>
        <family val="2"/>
      </rPr>
      <t xml:space="preserve"> Dedução por dependente</t>
    </r>
  </si>
  <si>
    <t>Dedução para &gt; de 65 anos</t>
  </si>
  <si>
    <t>TABELA PROGRESSIVA ANUAL</t>
  </si>
  <si>
    <t>TABELA REGRESSIVA PREVIDÊNCIA COMPLEMENTAR</t>
  </si>
  <si>
    <t>ITEM</t>
  </si>
  <si>
    <t>BASE IR</t>
  </si>
  <si>
    <t>SALÁRIO BRUTO MENSAL</t>
  </si>
  <si>
    <t>Desconto &gt; 65 anos</t>
  </si>
  <si>
    <t>Base de cálculo</t>
  </si>
  <si>
    <t>Parcela a Deduzir</t>
  </si>
  <si>
    <t>SALÁRIO LÍQUIDO MENSAL</t>
  </si>
  <si>
    <t>CARGA TRIBUTÁRIA</t>
  </si>
  <si>
    <t>MEMÓRIA DE CALCULO-1º RECEBIMENTO</t>
  </si>
  <si>
    <t>ADMISSÃO</t>
  </si>
  <si>
    <t>QUITAÇÃO</t>
  </si>
  <si>
    <t>TEMPO DE EMPRESA</t>
  </si>
  <si>
    <t>REGIME PROGRESSIVO</t>
  </si>
  <si>
    <t>REGIME REGRESSIVO</t>
  </si>
  <si>
    <t>OPÇÃO DE TRIBUTAÇÃO</t>
  </si>
  <si>
    <t>ESCOLHA AO LADO SUA OPÇÃO</t>
  </si>
  <si>
    <r>
      <rPr>
        <b/>
        <sz val="8"/>
        <color rgb="FFFF0000"/>
        <rFont val="Arial"/>
        <family val="2"/>
      </rPr>
      <t>OBS.:</t>
    </r>
    <r>
      <rPr>
        <sz val="8"/>
        <rFont val="Arial"/>
        <family val="2"/>
      </rPr>
      <t xml:space="preserve"> os valores são estimados uma vez que dependem tanto da poupança na época do recebimento bem como das taxas de juros efetivas do período</t>
    </r>
  </si>
  <si>
    <t>Número de dependente</t>
  </si>
  <si>
    <r>
      <t xml:space="preserve">IRRF </t>
    </r>
    <r>
      <rPr>
        <sz val="8"/>
        <rFont val="Arial"/>
        <family val="2"/>
      </rPr>
      <t>% Progressivo -  % Regressivo</t>
    </r>
  </si>
  <si>
    <t>NA OPÇÃO PERCENTUAL, SEMPRE LEVAR EM CONSIDERAÇÃO, QUE OS VALORES VÃO REDUZINDO AO LONGO DO TEMPO.
LOGO, APESAR DE SER FINANCEIRAMENTE MELHOR, TENDE A NÃO SER INTERESSANTE, UMA VEZ QUE, A PESSOA PRECISA DE MAIS RECURSO A MEDIDA QUE ENVELHECE. SENDO ASSIM, AVALIE COM CUIDADO CASO PRETENDA UTILIZAR ESTA OPÇÃO</t>
  </si>
  <si>
    <r>
      <t xml:space="preserve">DADOS PARA APOSENTADORIA COMPLEMENTAR
</t>
    </r>
    <r>
      <rPr>
        <b/>
        <sz val="8"/>
        <color theme="0"/>
        <rFont val="Arial"/>
        <family val="2"/>
      </rPr>
      <t>(PREVIHONDA-Entidade de Previdencia Privada)</t>
    </r>
  </si>
  <si>
    <r>
      <t xml:space="preserve">IRRF </t>
    </r>
    <r>
      <rPr>
        <sz val="8"/>
        <rFont val="Arial"/>
        <family val="2"/>
      </rPr>
      <t>% Progressivo</t>
    </r>
  </si>
  <si>
    <t>MEMÓRIA DE CALCULO</t>
  </si>
  <si>
    <t>SIMULADOR DA APOSENTADORIA DO INSS</t>
  </si>
  <si>
    <t>DESCONTOS LEGAIS</t>
  </si>
  <si>
    <t>Maior que 65 anos</t>
  </si>
  <si>
    <t>Nº dependente</t>
  </si>
  <si>
    <t>RENDIMENTO ANUAL TOTAL</t>
  </si>
  <si>
    <t>SALÁRIO LÍQUIDO ANUAL</t>
  </si>
  <si>
    <t>INFORMAÇÃO PARA CÁLCULO DO AJUSTE ANUAL</t>
  </si>
  <si>
    <t>SALÁRIO BRUTO PREVIHONDA</t>
  </si>
  <si>
    <t>OUTROS RENDIMENTOS</t>
  </si>
  <si>
    <t>SALÁRIO BRUTO INSS</t>
  </si>
  <si>
    <t>DESCONTO &gt; 65 anos</t>
  </si>
  <si>
    <t>Nº DE DEPENDENTES</t>
  </si>
  <si>
    <t>OUTROS ABATIMENTOS</t>
  </si>
  <si>
    <t>PARCELA A DEDUZIR PROGRESSIVO</t>
  </si>
  <si>
    <r>
      <t>MEMÓRIA DE CALCULO AJUSTE ANUAL DO IR(</t>
    </r>
    <r>
      <rPr>
        <sz val="10"/>
        <color rgb="FFFFFF00"/>
        <rFont val="Calibri"/>
        <family val="2"/>
        <scheme val="minor"/>
      </rPr>
      <t>BASE 1º SALÁRIO</t>
    </r>
    <r>
      <rPr>
        <sz val="14"/>
        <color theme="0"/>
        <rFont val="Calibri"/>
        <family val="2"/>
        <scheme val="minor"/>
      </rPr>
      <t>)</t>
    </r>
  </si>
  <si>
    <t>BASE PROGRESSIVO</t>
  </si>
  <si>
    <t>BASE REGRESSIVO</t>
  </si>
  <si>
    <t>DESCONTO ANUAL TOTAL</t>
  </si>
  <si>
    <t>BASE DE CÁLCULO IR</t>
  </si>
  <si>
    <t>IRRF% REGRESSIVO</t>
  </si>
  <si>
    <t>O CÁLCULO ABAIXO, NÃO CONSIDERA EVENTUAL TAXA DE ADMINISTRAÇÃO NEM, A DEDUÇÃO DO IMPOSTO DE RENDA</t>
  </si>
  <si>
    <t>IMPOSTO DE RENDA
PROGRESSIVO</t>
  </si>
  <si>
    <t>IMPOSTO DE RENDA
REGRESSIVO</t>
  </si>
  <si>
    <t>CARGA TRIBUTÁRIA POR BASE DE CALCÚLO DO IR</t>
  </si>
  <si>
    <t>IRRF% PROGRESSIVO</t>
  </si>
  <si>
    <t>DIFERENÇA ENTRE AS OPÇÕES TRIBUTÁRIAS</t>
  </si>
  <si>
    <t>Não</t>
  </si>
  <si>
    <t>Limite mensal de desconto simplificado</t>
  </si>
  <si>
    <t>Desconto simplificado</t>
  </si>
  <si>
    <t>REGRESSIVO</t>
  </si>
  <si>
    <t>Desconto Simplicicado</t>
  </si>
  <si>
    <t>DESCONTO SILPLICIFADO</t>
  </si>
  <si>
    <t>No exercício de 2026 (ano-calendário de 2025).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</si>
</sst>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&quot;R$ &quot;* #,##0_);_(&quot;R$ &quot;* \(#,##0\);_(&quot;R$ &quot;* &quot;-&quot;??_);_(@_)"/>
    <numFmt numFmtId="167" formatCode="[$-416]dd\-mmm\-yy;@"/>
    <numFmt numFmtId="168" formatCode="&quot;Sim&quot;;&quot;Sim&quot;;&quot;Não&quot;"/>
    <numFmt numFmtId="169" formatCode="0.000%"/>
    <numFmt numFmtId="170" formatCode="0.0%"/>
  </numFmts>
  <fonts count="50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i/>
      <sz val="10"/>
      <color theme="0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9"/>
      <color indexed="8"/>
      <name val="Arial"/>
      <family val="2"/>
    </font>
    <font>
      <b/>
      <sz val="10"/>
      <color rgb="FFFF0000"/>
      <name val="Arial"/>
      <family val="2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2"/>
      <color theme="0"/>
      <name val="Arial"/>
      <family val="2"/>
    </font>
    <font>
      <b/>
      <sz val="9"/>
      <color theme="0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lightTrellis">
        <bgColor theme="0"/>
      </patternFill>
    </fill>
  </fills>
  <borders count="9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 style="hair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hair">
        <color theme="0" tint="-0.499984740745262"/>
      </left>
      <right/>
      <top style="medium">
        <color indexed="64"/>
      </top>
      <bottom/>
      <diagonal/>
    </border>
    <border>
      <left/>
      <right style="hair">
        <color theme="0" tint="-0.499984740745262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theme="0" tint="-0.499984740745262"/>
      </left>
      <right style="medium">
        <color indexed="64"/>
      </right>
      <top/>
      <bottom/>
      <diagonal/>
    </border>
  </borders>
  <cellStyleXfs count="35">
    <xf numFmtId="0" fontId="0" fillId="0" borderId="0">
      <alignment vertical="top"/>
    </xf>
    <xf numFmtId="0" fontId="4" fillId="0" borderId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3" fillId="0" borderId="0"/>
    <xf numFmtId="0" fontId="3" fillId="0" borderId="0"/>
    <xf numFmtId="0" fontId="10" fillId="0" borderId="0"/>
    <xf numFmtId="0" fontId="9" fillId="0" borderId="0"/>
    <xf numFmtId="0" fontId="3" fillId="0" borderId="0"/>
    <xf numFmtId="0" fontId="9" fillId="0" borderId="0"/>
    <xf numFmtId="0" fontId="8" fillId="0" borderId="0">
      <alignment vertical="top"/>
    </xf>
    <xf numFmtId="0" fontId="3" fillId="0" borderId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1" fillId="0" borderId="0">
      <alignment vertical="top"/>
    </xf>
    <xf numFmtId="164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9" fillId="0" borderId="0"/>
    <xf numFmtId="165" fontId="8" fillId="0" borderId="0" applyFont="0" applyFill="0" applyBorder="0" applyAlignment="0" applyProtection="0"/>
    <xf numFmtId="0" fontId="8" fillId="0" borderId="0">
      <alignment vertical="top"/>
    </xf>
    <xf numFmtId="9" fontId="8" fillId="0" borderId="0" applyFont="0" applyFill="0" applyBorder="0" applyAlignment="0" applyProtection="0"/>
  </cellStyleXfs>
  <cellXfs count="302">
    <xf numFmtId="0" fontId="0" fillId="0" borderId="0" xfId="0">
      <alignment vertical="top"/>
    </xf>
    <xf numFmtId="0" fontId="3" fillId="0" borderId="0" xfId="1" applyFont="1" applyProtection="1">
      <protection hidden="1"/>
    </xf>
    <xf numFmtId="0" fontId="5" fillId="0" borderId="0" xfId="1" applyFont="1" applyAlignment="1" applyProtection="1">
      <alignment horizontal="center" vertical="center" wrapText="1"/>
      <protection hidden="1"/>
    </xf>
    <xf numFmtId="167" fontId="5" fillId="0" borderId="0" xfId="1" applyNumberFormat="1" applyFont="1" applyAlignment="1" applyProtection="1">
      <alignment horizontal="center" vertical="center" wrapText="1"/>
      <protection hidden="1"/>
    </xf>
    <xf numFmtId="10" fontId="5" fillId="0" borderId="0" xfId="1" applyNumberFormat="1" applyFont="1" applyAlignment="1" applyProtection="1">
      <alignment horizontal="center" vertical="center" wrapText="1"/>
      <protection hidden="1"/>
    </xf>
    <xf numFmtId="164" fontId="6" fillId="0" borderId="0" xfId="2" applyFont="1" applyFill="1" applyBorder="1" applyAlignment="1" applyProtection="1">
      <alignment vertical="center" wrapText="1"/>
      <protection hidden="1"/>
    </xf>
    <xf numFmtId="0" fontId="3" fillId="3" borderId="1" xfId="1" applyFont="1" applyFill="1" applyBorder="1" applyAlignment="1" applyProtection="1">
      <alignment horizontal="center" vertical="center" wrapText="1"/>
      <protection hidden="1"/>
    </xf>
    <xf numFmtId="167" fontId="3" fillId="3" borderId="9" xfId="1" applyNumberFormat="1" applyFont="1" applyFill="1" applyBorder="1" applyAlignment="1" applyProtection="1">
      <alignment horizontal="center" vertical="center" wrapText="1"/>
      <protection hidden="1"/>
    </xf>
    <xf numFmtId="164" fontId="0" fillId="0" borderId="12" xfId="2" applyFont="1" applyBorder="1" applyProtection="1">
      <protection hidden="1"/>
    </xf>
    <xf numFmtId="164" fontId="0" fillId="0" borderId="10" xfId="2" applyFont="1" applyBorder="1" applyProtection="1">
      <protection hidden="1"/>
    </xf>
    <xf numFmtId="0" fontId="3" fillId="3" borderId="15" xfId="1" applyFont="1" applyFill="1" applyBorder="1" applyAlignment="1" applyProtection="1">
      <alignment horizontal="center" vertical="center" wrapText="1"/>
      <protection hidden="1"/>
    </xf>
    <xf numFmtId="167" fontId="3" fillId="3" borderId="11" xfId="1" applyNumberFormat="1" applyFont="1" applyFill="1" applyBorder="1" applyAlignment="1" applyProtection="1">
      <alignment horizontal="center" vertical="center" wrapText="1"/>
      <protection hidden="1"/>
    </xf>
    <xf numFmtId="164" fontId="0" fillId="0" borderId="13" xfId="2" applyFont="1" applyBorder="1" applyProtection="1">
      <protection hidden="1"/>
    </xf>
    <xf numFmtId="164" fontId="0" fillId="0" borderId="14" xfId="2" applyFont="1" applyBorder="1" applyProtection="1">
      <protection hidden="1"/>
    </xf>
    <xf numFmtId="164" fontId="0" fillId="4" borderId="13" xfId="2" applyFont="1" applyFill="1" applyBorder="1" applyProtection="1">
      <protection hidden="1"/>
    </xf>
    <xf numFmtId="0" fontId="13" fillId="6" borderId="2" xfId="1" applyFont="1" applyFill="1" applyBorder="1" applyAlignment="1" applyProtection="1">
      <alignment horizontal="center" vertical="center" wrapText="1"/>
      <protection hidden="1"/>
    </xf>
    <xf numFmtId="164" fontId="12" fillId="6" borderId="3" xfId="2" applyFont="1" applyFill="1" applyBorder="1" applyProtection="1">
      <protection hidden="1"/>
    </xf>
    <xf numFmtId="164" fontId="13" fillId="6" borderId="3" xfId="1" applyNumberFormat="1" applyFont="1" applyFill="1" applyBorder="1" applyProtection="1">
      <protection hidden="1"/>
    </xf>
    <xf numFmtId="164" fontId="12" fillId="6" borderId="4" xfId="2" applyFont="1" applyFill="1" applyBorder="1" applyProtection="1">
      <protection hidden="1"/>
    </xf>
    <xf numFmtId="167" fontId="13" fillId="6" borderId="3" xfId="1" applyNumberFormat="1" applyFont="1" applyFill="1" applyBorder="1" applyAlignment="1" applyProtection="1">
      <alignment horizontal="center" vertical="center" wrapText="1"/>
      <protection hidden="1"/>
    </xf>
    <xf numFmtId="0" fontId="7" fillId="8" borderId="6" xfId="1" applyFont="1" applyFill="1" applyBorder="1" applyAlignment="1" applyProtection="1">
      <alignment horizontal="center" vertical="center" wrapText="1"/>
      <protection hidden="1"/>
    </xf>
    <xf numFmtId="0" fontId="7" fillId="8" borderId="7" xfId="1" applyFont="1" applyFill="1" applyBorder="1" applyAlignment="1" applyProtection="1">
      <alignment horizontal="center" vertical="center" wrapText="1"/>
      <protection hidden="1"/>
    </xf>
    <xf numFmtId="0" fontId="7" fillId="8" borderId="8" xfId="1" applyFont="1" applyFill="1" applyBorder="1" applyAlignment="1" applyProtection="1">
      <alignment horizontal="center" vertical="center" wrapText="1"/>
      <protection hidden="1"/>
    </xf>
    <xf numFmtId="0" fontId="3" fillId="4" borderId="2" xfId="1" applyFont="1" applyFill="1" applyBorder="1" applyProtection="1">
      <protection hidden="1"/>
    </xf>
    <xf numFmtId="0" fontId="3" fillId="4" borderId="3" xfId="1" applyFont="1" applyFill="1" applyBorder="1" applyProtection="1">
      <protection hidden="1"/>
    </xf>
    <xf numFmtId="0" fontId="3" fillId="8" borderId="15" xfId="1" applyFont="1" applyFill="1" applyBorder="1" applyAlignment="1" applyProtection="1">
      <alignment horizontal="center" vertical="center" wrapText="1"/>
      <protection hidden="1"/>
    </xf>
    <xf numFmtId="167" fontId="3" fillId="8" borderId="11" xfId="1" applyNumberFormat="1" applyFont="1" applyFill="1" applyBorder="1" applyAlignment="1" applyProtection="1">
      <alignment horizontal="center" vertical="center" wrapText="1"/>
      <protection hidden="1"/>
    </xf>
    <xf numFmtId="164" fontId="0" fillId="8" borderId="12" xfId="2" applyFont="1" applyFill="1" applyBorder="1" applyProtection="1">
      <protection hidden="1"/>
    </xf>
    <xf numFmtId="164" fontId="0" fillId="8" borderId="13" xfId="2" applyFont="1" applyFill="1" applyBorder="1" applyProtection="1">
      <protection hidden="1"/>
    </xf>
    <xf numFmtId="164" fontId="0" fillId="8" borderId="14" xfId="2" applyFont="1" applyFill="1" applyBorder="1" applyProtection="1">
      <protection hidden="1"/>
    </xf>
    <xf numFmtId="0" fontId="20" fillId="0" borderId="0" xfId="1" applyFont="1" applyProtection="1">
      <protection hidden="1"/>
    </xf>
    <xf numFmtId="0" fontId="22" fillId="9" borderId="27" xfId="1" applyFont="1" applyFill="1" applyBorder="1" applyAlignment="1" applyProtection="1">
      <alignment horizontal="center" vertical="center"/>
      <protection hidden="1"/>
    </xf>
    <xf numFmtId="0" fontId="15" fillId="11" borderId="30" xfId="1" applyFont="1" applyFill="1" applyBorder="1" applyAlignment="1" applyProtection="1">
      <alignment horizontal="left" vertical="center" wrapText="1"/>
      <protection hidden="1"/>
    </xf>
    <xf numFmtId="164" fontId="16" fillId="0" borderId="31" xfId="1" applyNumberFormat="1" applyFont="1" applyBorder="1" applyAlignment="1" applyProtection="1">
      <alignment horizontal="center" vertical="center" wrapText="1"/>
      <protection hidden="1"/>
    </xf>
    <xf numFmtId="0" fontId="15" fillId="11" borderId="32" xfId="1" applyFont="1" applyFill="1" applyBorder="1" applyAlignment="1" applyProtection="1">
      <alignment horizontal="left" vertical="center" wrapText="1"/>
      <protection hidden="1"/>
    </xf>
    <xf numFmtId="164" fontId="16" fillId="0" borderId="33" xfId="1" applyNumberFormat="1" applyFont="1" applyBorder="1" applyAlignment="1" applyProtection="1">
      <alignment horizontal="center" vertical="center" wrapText="1"/>
      <protection hidden="1"/>
    </xf>
    <xf numFmtId="0" fontId="25" fillId="5" borderId="27" xfId="1" applyFont="1" applyFill="1" applyBorder="1" applyAlignment="1" applyProtection="1">
      <alignment horizontal="center" vertical="center"/>
      <protection hidden="1"/>
    </xf>
    <xf numFmtId="0" fontId="13" fillId="11" borderId="4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horizontal="center" vertical="center" wrapText="1"/>
      <protection hidden="1"/>
    </xf>
    <xf numFmtId="44" fontId="25" fillId="0" borderId="14" xfId="19" applyFont="1" applyBorder="1" applyAlignment="1" applyProtection="1">
      <alignment horizontal="center" vertical="center"/>
      <protection hidden="1"/>
    </xf>
    <xf numFmtId="169" fontId="30" fillId="0" borderId="0" xfId="34" applyNumberFormat="1" applyFont="1" applyProtection="1">
      <protection hidden="1"/>
    </xf>
    <xf numFmtId="0" fontId="16" fillId="7" borderId="6" xfId="1" applyFont="1" applyFill="1" applyBorder="1" applyAlignment="1" applyProtection="1">
      <alignment horizontal="center" vertical="center" wrapText="1"/>
      <protection hidden="1"/>
    </xf>
    <xf numFmtId="0" fontId="16" fillId="7" borderId="37" xfId="1" applyFont="1" applyFill="1" applyBorder="1" applyAlignment="1" applyProtection="1">
      <alignment horizontal="center" vertical="center" wrapText="1"/>
      <protection hidden="1"/>
    </xf>
    <xf numFmtId="167" fontId="16" fillId="7" borderId="8" xfId="1" applyNumberFormat="1" applyFont="1" applyFill="1" applyBorder="1" applyAlignment="1" applyProtection="1">
      <alignment horizontal="center" vertical="center" wrapText="1"/>
      <protection hidden="1"/>
    </xf>
    <xf numFmtId="0" fontId="11" fillId="0" borderId="0" xfId="20" applyProtection="1">
      <alignment vertical="top"/>
      <protection hidden="1"/>
    </xf>
    <xf numFmtId="164" fontId="0" fillId="3" borderId="44" xfId="21" applyFont="1" applyFill="1" applyBorder="1" applyAlignment="1" applyProtection="1">
      <alignment horizontal="center" vertical="center" wrapText="1"/>
      <protection hidden="1"/>
    </xf>
    <xf numFmtId="164" fontId="0" fillId="0" borderId="45" xfId="21" applyFont="1" applyBorder="1" applyAlignment="1" applyProtection="1">
      <alignment horizontal="center" vertical="center" wrapText="1"/>
      <protection hidden="1"/>
    </xf>
    <xf numFmtId="10" fontId="0" fillId="0" borderId="46" xfId="22" applyNumberFormat="1" applyFont="1" applyBorder="1" applyAlignment="1" applyProtection="1">
      <alignment horizontal="center" vertical="center" wrapText="1"/>
      <protection hidden="1"/>
    </xf>
    <xf numFmtId="164" fontId="0" fillId="0" borderId="36" xfId="21" applyFont="1" applyBorder="1" applyAlignment="1" applyProtection="1">
      <alignment horizontal="center" vertical="center" wrapText="1"/>
      <protection hidden="1"/>
    </xf>
    <xf numFmtId="0" fontId="0" fillId="3" borderId="44" xfId="21" applyNumberFormat="1" applyFont="1" applyFill="1" applyBorder="1" applyAlignment="1" applyProtection="1">
      <alignment horizontal="center" vertical="center" wrapText="1"/>
      <protection hidden="1"/>
    </xf>
    <xf numFmtId="0" fontId="0" fillId="0" borderId="45" xfId="21" applyNumberFormat="1" applyFont="1" applyBorder="1" applyAlignment="1" applyProtection="1">
      <alignment horizontal="center" vertical="center" wrapText="1"/>
      <protection hidden="1"/>
    </xf>
    <xf numFmtId="10" fontId="0" fillId="0" borderId="36" xfId="22" applyNumberFormat="1" applyFont="1" applyBorder="1" applyAlignment="1" applyProtection="1">
      <alignment horizontal="center" vertical="center" wrapText="1"/>
      <protection hidden="1"/>
    </xf>
    <xf numFmtId="164" fontId="0" fillId="3" borderId="15" xfId="21" applyFont="1" applyFill="1" applyBorder="1" applyAlignment="1" applyProtection="1">
      <alignment horizontal="center" vertical="center" wrapText="1"/>
      <protection hidden="1"/>
    </xf>
    <xf numFmtId="164" fontId="0" fillId="0" borderId="47" xfId="21" applyFont="1" applyBorder="1" applyAlignment="1" applyProtection="1">
      <alignment horizontal="center" vertical="center" wrapText="1"/>
      <protection hidden="1"/>
    </xf>
    <xf numFmtId="10" fontId="0" fillId="0" borderId="16" xfId="22" applyNumberFormat="1" applyFont="1" applyBorder="1" applyAlignment="1" applyProtection="1">
      <alignment horizontal="center" vertical="center" wrapText="1"/>
      <protection hidden="1"/>
    </xf>
    <xf numFmtId="164" fontId="0" fillId="0" borderId="14" xfId="21" applyFont="1" applyBorder="1" applyAlignment="1" applyProtection="1">
      <alignment horizontal="center" vertical="center" wrapText="1"/>
      <protection hidden="1"/>
    </xf>
    <xf numFmtId="0" fontId="0" fillId="3" borderId="15" xfId="21" applyNumberFormat="1" applyFont="1" applyFill="1" applyBorder="1" applyAlignment="1" applyProtection="1">
      <alignment horizontal="center" vertical="center" wrapText="1"/>
      <protection hidden="1"/>
    </xf>
    <xf numFmtId="0" fontId="0" fillId="0" borderId="47" xfId="21" applyNumberFormat="1" applyFont="1" applyBorder="1" applyAlignment="1" applyProtection="1">
      <alignment horizontal="center" vertical="center" wrapText="1"/>
      <protection hidden="1"/>
    </xf>
    <xf numFmtId="10" fontId="0" fillId="0" borderId="14" xfId="22" applyNumberFormat="1" applyFont="1" applyBorder="1" applyAlignment="1" applyProtection="1">
      <alignment horizontal="center" vertical="center" wrapText="1"/>
      <protection hidden="1"/>
    </xf>
    <xf numFmtId="164" fontId="0" fillId="3" borderId="48" xfId="21" applyFont="1" applyFill="1" applyBorder="1" applyAlignment="1" applyProtection="1">
      <alignment horizontal="center" vertical="center" wrapText="1"/>
      <protection hidden="1"/>
    </xf>
    <xf numFmtId="164" fontId="0" fillId="0" borderId="49" xfId="21" applyFont="1" applyBorder="1" applyAlignment="1" applyProtection="1">
      <alignment horizontal="center" vertical="center" wrapText="1"/>
      <protection hidden="1"/>
    </xf>
    <xf numFmtId="10" fontId="0" fillId="0" borderId="43" xfId="22" applyNumberFormat="1" applyFont="1" applyBorder="1" applyAlignment="1" applyProtection="1">
      <alignment horizontal="center" vertical="center" wrapText="1"/>
      <protection hidden="1"/>
    </xf>
    <xf numFmtId="164" fontId="0" fillId="0" borderId="50" xfId="21" applyFont="1" applyBorder="1" applyAlignment="1" applyProtection="1">
      <alignment horizontal="center" vertical="center" wrapText="1"/>
      <protection hidden="1"/>
    </xf>
    <xf numFmtId="164" fontId="24" fillId="0" borderId="0" xfId="21" applyFont="1" applyAlignment="1" applyProtection="1">
      <alignment horizontal="left" vertical="center"/>
      <protection hidden="1"/>
    </xf>
    <xf numFmtId="164" fontId="0" fillId="0" borderId="0" xfId="21" applyFont="1" applyAlignment="1" applyProtection="1">
      <alignment horizontal="left" vertical="center"/>
      <protection hidden="1"/>
    </xf>
    <xf numFmtId="44" fontId="8" fillId="0" borderId="0" xfId="19" applyAlignment="1" applyProtection="1">
      <alignment horizontal="center" vertical="center"/>
      <protection hidden="1"/>
    </xf>
    <xf numFmtId="0" fontId="0" fillId="3" borderId="48" xfId="21" applyNumberFormat="1" applyFont="1" applyFill="1" applyBorder="1" applyAlignment="1" applyProtection="1">
      <alignment horizontal="center" vertical="center" wrapText="1"/>
      <protection hidden="1"/>
    </xf>
    <xf numFmtId="0" fontId="0" fillId="0" borderId="49" xfId="21" applyNumberFormat="1" applyFont="1" applyBorder="1" applyAlignment="1" applyProtection="1">
      <alignment horizontal="center" vertical="center" wrapText="1"/>
      <protection hidden="1"/>
    </xf>
    <xf numFmtId="10" fontId="0" fillId="0" borderId="50" xfId="22" applyNumberFormat="1" applyFont="1" applyBorder="1" applyAlignment="1" applyProtection="1">
      <alignment horizontal="center" vertical="center" wrapText="1"/>
      <protection hidden="1"/>
    </xf>
    <xf numFmtId="0" fontId="0" fillId="0" borderId="0" xfId="21" applyNumberFormat="1" applyFont="1" applyAlignment="1" applyProtection="1">
      <alignment horizontal="center" vertical="center" wrapText="1"/>
      <protection hidden="1"/>
    </xf>
    <xf numFmtId="10" fontId="0" fillId="0" borderId="0" xfId="22" applyNumberFormat="1" applyFont="1" applyAlignment="1" applyProtection="1">
      <alignment horizontal="center" vertical="center" wrapText="1"/>
      <protection hidden="1"/>
    </xf>
    <xf numFmtId="44" fontId="8" fillId="0" borderId="0" xfId="19" applyAlignment="1" applyProtection="1">
      <alignment horizontal="left" vertical="center"/>
      <protection hidden="1"/>
    </xf>
    <xf numFmtId="44" fontId="0" fillId="0" borderId="0" xfId="19" applyFont="1" applyAlignment="1" applyProtection="1">
      <alignment horizontal="center" vertical="center" wrapText="1"/>
      <protection hidden="1"/>
    </xf>
    <xf numFmtId="44" fontId="8" fillId="0" borderId="0" xfId="19" applyAlignment="1" applyProtection="1">
      <alignment vertical="top"/>
      <protection hidden="1"/>
    </xf>
    <xf numFmtId="43" fontId="11" fillId="0" borderId="0" xfId="20" applyNumberFormat="1" applyProtection="1">
      <alignment vertical="top"/>
      <protection hidden="1"/>
    </xf>
    <xf numFmtId="164" fontId="8" fillId="0" borderId="45" xfId="21" applyBorder="1" applyAlignment="1" applyProtection="1">
      <alignment horizontal="center" vertical="center" wrapText="1"/>
      <protection hidden="1"/>
    </xf>
    <xf numFmtId="164" fontId="11" fillId="0" borderId="0" xfId="20" applyNumberFormat="1" applyProtection="1">
      <alignment vertical="top"/>
      <protection hidden="1"/>
    </xf>
    <xf numFmtId="44" fontId="11" fillId="0" borderId="0" xfId="20" applyNumberFormat="1" applyProtection="1">
      <alignment vertical="top"/>
      <protection hidden="1"/>
    </xf>
    <xf numFmtId="0" fontId="0" fillId="0" borderId="0" xfId="20" applyFont="1" applyProtection="1">
      <alignment vertical="top"/>
      <protection hidden="1"/>
    </xf>
    <xf numFmtId="0" fontId="24" fillId="2" borderId="42" xfId="20" applyFont="1" applyFill="1" applyBorder="1" applyAlignment="1" applyProtection="1">
      <alignment horizontal="center" vertical="center" wrapText="1"/>
      <protection hidden="1"/>
    </xf>
    <xf numFmtId="0" fontId="24" fillId="2" borderId="43" xfId="20" applyFont="1" applyFill="1" applyBorder="1" applyAlignment="1" applyProtection="1">
      <alignment horizontal="center" vertical="center" wrapText="1"/>
      <protection hidden="1"/>
    </xf>
    <xf numFmtId="10" fontId="8" fillId="0" borderId="0" xfId="34" applyNumberFormat="1" applyAlignment="1" applyProtection="1">
      <alignment vertical="top"/>
      <protection hidden="1"/>
    </xf>
    <xf numFmtId="10" fontId="38" fillId="0" borderId="0" xfId="19" applyNumberFormat="1" applyFont="1" applyAlignment="1" applyProtection="1">
      <alignment horizontal="right" vertical="center" wrapText="1"/>
      <protection hidden="1"/>
    </xf>
    <xf numFmtId="1" fontId="41" fillId="13" borderId="33" xfId="0" applyNumberFormat="1" applyFont="1" applyFill="1" applyBorder="1" applyAlignment="1" applyProtection="1">
      <alignment horizontal="center" vertical="center" wrapText="1"/>
      <protection hidden="1"/>
    </xf>
    <xf numFmtId="0" fontId="12" fillId="13" borderId="55" xfId="20" applyFont="1" applyFill="1" applyBorder="1" applyAlignment="1" applyProtection="1">
      <alignment horizontal="center" vertical="center"/>
      <protection hidden="1"/>
    </xf>
    <xf numFmtId="0" fontId="12" fillId="13" borderId="55" xfId="20" applyFont="1" applyFill="1" applyBorder="1" applyAlignment="1" applyProtection="1">
      <alignment horizontal="center" vertical="center" wrapText="1"/>
      <protection hidden="1"/>
    </xf>
    <xf numFmtId="0" fontId="12" fillId="13" borderId="56" xfId="0" applyFont="1" applyFill="1" applyBorder="1" applyAlignment="1" applyProtection="1">
      <alignment horizontal="center" vertical="center" wrapText="1"/>
      <protection hidden="1"/>
    </xf>
    <xf numFmtId="0" fontId="42" fillId="14" borderId="54" xfId="20" applyFont="1" applyFill="1" applyBorder="1" applyAlignment="1" applyProtection="1">
      <alignment horizontal="center" vertical="center" wrapText="1"/>
      <protection hidden="1"/>
    </xf>
    <xf numFmtId="0" fontId="42" fillId="14" borderId="55" xfId="20" applyFont="1" applyFill="1" applyBorder="1" applyAlignment="1" applyProtection="1">
      <alignment horizontal="center" vertical="center" wrapText="1"/>
      <protection hidden="1"/>
    </xf>
    <xf numFmtId="0" fontId="42" fillId="14" borderId="56" xfId="20" applyFont="1" applyFill="1" applyBorder="1" applyAlignment="1" applyProtection="1">
      <alignment horizontal="center" vertical="center" wrapText="1"/>
      <protection hidden="1"/>
    </xf>
    <xf numFmtId="44" fontId="9" fillId="4" borderId="26" xfId="19" applyFont="1" applyFill="1" applyBorder="1" applyAlignment="1" applyProtection="1">
      <alignment horizontal="left" vertical="center" wrapText="1"/>
      <protection hidden="1"/>
    </xf>
    <xf numFmtId="44" fontId="9" fillId="4" borderId="31" xfId="19" applyFont="1" applyFill="1" applyBorder="1" applyAlignment="1" applyProtection="1">
      <alignment horizontal="left" vertical="center" wrapText="1"/>
      <protection hidden="1"/>
    </xf>
    <xf numFmtId="164" fontId="38" fillId="5" borderId="26" xfId="21" applyFont="1" applyFill="1" applyBorder="1" applyAlignment="1" applyProtection="1">
      <alignment horizontal="center" vertical="center" wrapText="1"/>
      <protection locked="0" hidden="1"/>
    </xf>
    <xf numFmtId="10" fontId="12" fillId="14" borderId="31" xfId="34" applyNumberFormat="1" applyFont="1" applyFill="1" applyBorder="1" applyAlignment="1" applyProtection="1">
      <alignment horizontal="right" vertical="center" wrapText="1"/>
      <protection hidden="1"/>
    </xf>
    <xf numFmtId="0" fontId="39" fillId="0" borderId="0" xfId="20" applyFont="1" applyAlignment="1" applyProtection="1">
      <alignment horizontal="left" vertical="center"/>
      <protection hidden="1"/>
    </xf>
    <xf numFmtId="44" fontId="9" fillId="4" borderId="61" xfId="19" applyFont="1" applyFill="1" applyBorder="1" applyAlignment="1" applyProtection="1">
      <alignment horizontal="left" vertical="center" wrapText="1"/>
      <protection hidden="1"/>
    </xf>
    <xf numFmtId="44" fontId="9" fillId="4" borderId="63" xfId="19" applyFont="1" applyFill="1" applyBorder="1" applyAlignment="1" applyProtection="1">
      <alignment horizontal="left" vertical="center" wrapText="1"/>
      <protection hidden="1"/>
    </xf>
    <xf numFmtId="44" fontId="9" fillId="4" borderId="58" xfId="19" applyFont="1" applyFill="1" applyBorder="1" applyAlignment="1" applyProtection="1">
      <alignment horizontal="left" vertical="center" wrapText="1"/>
      <protection hidden="1"/>
    </xf>
    <xf numFmtId="0" fontId="9" fillId="5" borderId="61" xfId="21" applyNumberFormat="1" applyFont="1" applyFill="1" applyBorder="1" applyAlignment="1" applyProtection="1">
      <alignment horizontal="center" vertical="center" wrapText="1"/>
      <protection locked="0" hidden="1"/>
    </xf>
    <xf numFmtId="164" fontId="9" fillId="4" borderId="65" xfId="21" applyFont="1" applyFill="1" applyBorder="1" applyAlignment="1" applyProtection="1">
      <alignment horizontal="left" vertical="center" wrapText="1"/>
      <protection hidden="1"/>
    </xf>
    <xf numFmtId="10" fontId="9" fillId="4" borderId="63" xfId="34" applyNumberFormat="1" applyFont="1" applyFill="1" applyBorder="1" applyAlignment="1" applyProtection="1">
      <alignment horizontal="right" vertical="center" wrapText="1"/>
      <protection hidden="1"/>
    </xf>
    <xf numFmtId="170" fontId="9" fillId="4" borderId="63" xfId="34" applyNumberFormat="1" applyFont="1" applyFill="1" applyBorder="1" applyAlignment="1" applyProtection="1">
      <alignment horizontal="center" vertical="center" wrapText="1"/>
      <protection hidden="1"/>
    </xf>
    <xf numFmtId="44" fontId="9" fillId="4" borderId="70" xfId="19" applyFont="1" applyFill="1" applyBorder="1" applyAlignment="1" applyProtection="1">
      <alignment horizontal="left" vertical="center" wrapText="1"/>
      <protection hidden="1"/>
    </xf>
    <xf numFmtId="164" fontId="9" fillId="4" borderId="26" xfId="21" applyFont="1" applyFill="1" applyBorder="1" applyAlignment="1" applyProtection="1">
      <alignment horizontal="left" vertical="center" wrapText="1"/>
      <protection hidden="1"/>
    </xf>
    <xf numFmtId="44" fontId="9" fillId="15" borderId="66" xfId="19" applyFont="1" applyFill="1" applyBorder="1" applyAlignment="1" applyProtection="1">
      <alignment horizontal="left" vertical="center" wrapText="1"/>
      <protection hidden="1"/>
    </xf>
    <xf numFmtId="44" fontId="9" fillId="15" borderId="64" xfId="19" applyFont="1" applyFill="1" applyBorder="1" applyAlignment="1" applyProtection="1">
      <alignment horizontal="left" vertical="center" wrapText="1"/>
      <protection hidden="1"/>
    </xf>
    <xf numFmtId="10" fontId="12" fillId="14" borderId="26" xfId="34" applyNumberFormat="1" applyFont="1" applyFill="1" applyBorder="1" applyAlignment="1" applyProtection="1">
      <alignment horizontal="right" vertical="center" wrapText="1"/>
      <protection hidden="1"/>
    </xf>
    <xf numFmtId="44" fontId="12" fillId="14" borderId="55" xfId="19" applyFont="1" applyFill="1" applyBorder="1" applyAlignment="1" applyProtection="1">
      <alignment horizontal="left" vertical="center" wrapText="1"/>
      <protection hidden="1"/>
    </xf>
    <xf numFmtId="44" fontId="12" fillId="14" borderId="56" xfId="19" applyFont="1" applyFill="1" applyBorder="1" applyAlignment="1" applyProtection="1">
      <alignment horizontal="left" vertical="center" wrapText="1"/>
      <protection hidden="1"/>
    </xf>
    <xf numFmtId="44" fontId="0" fillId="0" borderId="0" xfId="19" applyFont="1" applyAlignment="1">
      <alignment vertical="top"/>
    </xf>
    <xf numFmtId="0" fontId="23" fillId="10" borderId="16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alignment vertical="top"/>
      <protection hidden="1"/>
    </xf>
    <xf numFmtId="0" fontId="0" fillId="2" borderId="16" xfId="0" applyFill="1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left" vertical="center" wrapText="1"/>
      <protection hidden="1"/>
    </xf>
    <xf numFmtId="44" fontId="0" fillId="0" borderId="16" xfId="19" applyFont="1" applyBorder="1" applyAlignment="1" applyProtection="1">
      <alignment horizontal="center" vertical="center" wrapText="1"/>
      <protection hidden="1"/>
    </xf>
    <xf numFmtId="0" fontId="24" fillId="2" borderId="26" xfId="0" applyFont="1" applyFill="1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 wrapText="1"/>
      <protection hidden="1"/>
    </xf>
    <xf numFmtId="10" fontId="0" fillId="0" borderId="26" xfId="34" applyNumberFormat="1" applyFont="1" applyBorder="1" applyAlignment="1" applyProtection="1">
      <alignment horizontal="center" vertical="center" wrapText="1"/>
      <protection hidden="1"/>
    </xf>
    <xf numFmtId="164" fontId="40" fillId="5" borderId="60" xfId="21" applyFont="1" applyFill="1" applyBorder="1" applyAlignment="1" applyProtection="1">
      <alignment horizontal="center" vertical="center" wrapText="1"/>
      <protection locked="0" hidden="1"/>
    </xf>
    <xf numFmtId="10" fontId="28" fillId="5" borderId="27" xfId="34" applyNumberFormat="1" applyFont="1" applyFill="1" applyBorder="1" applyAlignment="1" applyProtection="1">
      <alignment horizontal="center" vertical="center" wrapText="1"/>
      <protection locked="0" hidden="1"/>
    </xf>
    <xf numFmtId="0" fontId="30" fillId="0" borderId="0" xfId="1" applyFont="1" applyProtection="1">
      <protection locked="0" hidden="1"/>
    </xf>
    <xf numFmtId="49" fontId="21" fillId="5" borderId="4" xfId="1" applyNumberFormat="1" applyFont="1" applyFill="1" applyBorder="1" applyAlignment="1" applyProtection="1">
      <alignment horizontal="center" vertical="center"/>
      <protection locked="0" hidden="1"/>
    </xf>
    <xf numFmtId="0" fontId="42" fillId="14" borderId="26" xfId="20" applyFont="1" applyFill="1" applyBorder="1" applyAlignment="1" applyProtection="1">
      <alignment horizontal="center" vertical="center" wrapText="1"/>
      <protection hidden="1"/>
    </xf>
    <xf numFmtId="164" fontId="9" fillId="15" borderId="26" xfId="21" applyFont="1" applyFill="1" applyBorder="1" applyAlignment="1" applyProtection="1">
      <alignment horizontal="left" vertical="center" wrapText="1"/>
      <protection hidden="1"/>
    </xf>
    <xf numFmtId="44" fontId="9" fillId="15" borderId="26" xfId="19" applyFont="1" applyFill="1" applyBorder="1" applyAlignment="1" applyProtection="1">
      <alignment horizontal="left" vertical="center" wrapText="1"/>
      <protection hidden="1"/>
    </xf>
    <xf numFmtId="44" fontId="12" fillId="14" borderId="26" xfId="19" applyFont="1" applyFill="1" applyBorder="1" applyAlignment="1" applyProtection="1">
      <alignment horizontal="left" vertical="center" wrapText="1"/>
      <protection hidden="1"/>
    </xf>
    <xf numFmtId="164" fontId="9" fillId="4" borderId="26" xfId="21" applyFont="1" applyFill="1" applyBorder="1" applyAlignment="1" applyProtection="1">
      <alignment horizontal="center" vertical="center" wrapText="1"/>
      <protection hidden="1"/>
    </xf>
    <xf numFmtId="164" fontId="9" fillId="15" borderId="26" xfId="21" applyFont="1" applyFill="1" applyBorder="1" applyAlignment="1" applyProtection="1">
      <alignment horizontal="center" vertical="center" wrapText="1"/>
      <protection hidden="1"/>
    </xf>
    <xf numFmtId="0" fontId="9" fillId="4" borderId="26" xfId="21" applyNumberFormat="1" applyFont="1" applyFill="1" applyBorder="1" applyAlignment="1" applyProtection="1">
      <alignment horizontal="center" vertical="center" wrapText="1"/>
      <protection hidden="1"/>
    </xf>
    <xf numFmtId="10" fontId="9" fillId="4" borderId="26" xfId="34" applyNumberFormat="1" applyFont="1" applyFill="1" applyBorder="1" applyAlignment="1" applyProtection="1">
      <alignment horizontal="center" vertical="center" wrapText="1"/>
      <protection hidden="1"/>
    </xf>
    <xf numFmtId="164" fontId="0" fillId="0" borderId="26" xfId="21" applyFont="1" applyBorder="1" applyAlignment="1" applyProtection="1">
      <alignment horizontal="center" vertical="center" wrapText="1"/>
      <protection hidden="1"/>
    </xf>
    <xf numFmtId="170" fontId="0" fillId="4" borderId="26" xfId="34" applyNumberFormat="1" applyFont="1" applyFill="1" applyBorder="1" applyAlignment="1" applyProtection="1">
      <alignment horizontal="center" vertical="center" wrapText="1"/>
      <protection hidden="1"/>
    </xf>
    <xf numFmtId="164" fontId="8" fillId="0" borderId="26" xfId="21" applyBorder="1" applyAlignment="1" applyProtection="1">
      <alignment horizontal="center" vertical="center" wrapText="1"/>
      <protection hidden="1"/>
    </xf>
    <xf numFmtId="10" fontId="0" fillId="0" borderId="0" xfId="34" applyNumberFormat="1" applyFont="1" applyAlignment="1" applyProtection="1">
      <alignment vertical="top"/>
      <protection hidden="1"/>
    </xf>
    <xf numFmtId="10" fontId="38" fillId="0" borderId="0" xfId="19" applyNumberFormat="1" applyFont="1" applyAlignment="1" applyProtection="1">
      <alignment vertical="center" wrapText="1"/>
      <protection hidden="1"/>
    </xf>
    <xf numFmtId="0" fontId="9" fillId="0" borderId="0" xfId="20" applyFont="1" applyAlignment="1" applyProtection="1">
      <alignment vertical="center"/>
      <protection hidden="1"/>
    </xf>
    <xf numFmtId="164" fontId="8" fillId="0" borderId="31" xfId="21" applyBorder="1" applyAlignment="1" applyProtection="1">
      <alignment horizontal="center" vertical="center" wrapText="1"/>
      <protection hidden="1"/>
    </xf>
    <xf numFmtId="164" fontId="48" fillId="3" borderId="30" xfId="21" applyFont="1" applyFill="1" applyBorder="1" applyAlignment="1" applyProtection="1">
      <alignment horizontal="left" vertical="center" wrapText="1"/>
      <protection hidden="1"/>
    </xf>
    <xf numFmtId="164" fontId="48" fillId="16" borderId="30" xfId="21" applyFont="1" applyFill="1" applyBorder="1" applyAlignment="1" applyProtection="1">
      <alignment horizontal="left" vertical="center" wrapText="1"/>
      <protection hidden="1"/>
    </xf>
    <xf numFmtId="164" fontId="48" fillId="3" borderId="65" xfId="21" applyFont="1" applyFill="1" applyBorder="1" applyAlignment="1" applyProtection="1">
      <alignment horizontal="left" vertical="center" wrapText="1"/>
      <protection hidden="1"/>
    </xf>
    <xf numFmtId="164" fontId="0" fillId="4" borderId="63" xfId="21" applyFont="1" applyFill="1" applyBorder="1" applyAlignment="1" applyProtection="1">
      <alignment vertical="center" wrapText="1"/>
      <protection hidden="1"/>
    </xf>
    <xf numFmtId="164" fontId="0" fillId="0" borderId="63" xfId="21" applyFont="1" applyBorder="1" applyAlignment="1" applyProtection="1">
      <alignment horizontal="center" vertical="center" wrapText="1"/>
      <protection hidden="1"/>
    </xf>
    <xf numFmtId="164" fontId="0" fillId="0" borderId="58" xfId="21" applyFont="1" applyBorder="1" applyAlignment="1" applyProtection="1">
      <alignment horizontal="center" vertical="center" wrapText="1"/>
      <protection hidden="1"/>
    </xf>
    <xf numFmtId="0" fontId="12" fillId="17" borderId="73" xfId="20" applyFont="1" applyFill="1" applyBorder="1" applyAlignment="1" applyProtection="1">
      <alignment horizontal="center" vertical="center" wrapText="1"/>
      <protection hidden="1"/>
    </xf>
    <xf numFmtId="0" fontId="12" fillId="17" borderId="74" xfId="20" applyFont="1" applyFill="1" applyBorder="1" applyAlignment="1" applyProtection="1">
      <alignment horizontal="center" vertical="center" wrapText="1"/>
      <protection hidden="1"/>
    </xf>
    <xf numFmtId="0" fontId="12" fillId="17" borderId="64" xfId="20" applyFont="1" applyFill="1" applyBorder="1" applyAlignment="1" applyProtection="1">
      <alignment horizontal="center" vertical="center" wrapText="1"/>
      <protection hidden="1"/>
    </xf>
    <xf numFmtId="164" fontId="48" fillId="3" borderId="75" xfId="21" applyFont="1" applyFill="1" applyBorder="1" applyAlignment="1" applyProtection="1">
      <alignment horizontal="left" vertical="center" wrapText="1"/>
      <protection hidden="1"/>
    </xf>
    <xf numFmtId="164" fontId="0" fillId="4" borderId="61" xfId="21" applyFont="1" applyFill="1" applyBorder="1" applyAlignment="1" applyProtection="1">
      <alignment horizontal="center" vertical="center" wrapText="1"/>
      <protection hidden="1"/>
    </xf>
    <xf numFmtId="164" fontId="0" fillId="0" borderId="61" xfId="26" applyNumberFormat="1" applyFont="1" applyBorder="1" applyAlignment="1" applyProtection="1">
      <alignment horizontal="center" vertical="center" wrapText="1"/>
      <protection hidden="1"/>
    </xf>
    <xf numFmtId="164" fontId="48" fillId="16" borderId="65" xfId="21" applyFont="1" applyFill="1" applyBorder="1" applyAlignment="1" applyProtection="1">
      <alignment horizontal="left" vertical="center" wrapText="1"/>
      <protection hidden="1"/>
    </xf>
    <xf numFmtId="164" fontId="8" fillId="4" borderId="63" xfId="21" applyFill="1" applyBorder="1" applyAlignment="1" applyProtection="1">
      <alignment horizontal="center" vertical="center" wrapText="1"/>
      <protection hidden="1"/>
    </xf>
    <xf numFmtId="164" fontId="8" fillId="4" borderId="58" xfId="21" applyFill="1" applyBorder="1" applyAlignment="1" applyProtection="1">
      <alignment horizontal="center" vertical="center" wrapText="1"/>
      <protection hidden="1"/>
    </xf>
    <xf numFmtId="164" fontId="48" fillId="16" borderId="75" xfId="21" applyFont="1" applyFill="1" applyBorder="1" applyAlignment="1" applyProtection="1">
      <alignment horizontal="left" vertical="center" wrapText="1"/>
      <protection hidden="1"/>
    </xf>
    <xf numFmtId="164" fontId="8" fillId="4" borderId="61" xfId="21" applyFill="1" applyBorder="1" applyAlignment="1" applyProtection="1">
      <alignment horizontal="center" vertical="center" wrapText="1"/>
      <protection hidden="1"/>
    </xf>
    <xf numFmtId="164" fontId="8" fillId="4" borderId="62" xfId="21" applyFill="1" applyBorder="1" applyAlignment="1" applyProtection="1">
      <alignment horizontal="center" vertical="center" wrapText="1"/>
      <protection hidden="1"/>
    </xf>
    <xf numFmtId="164" fontId="12" fillId="17" borderId="74" xfId="21" applyFont="1" applyFill="1" applyBorder="1" applyAlignment="1" applyProtection="1">
      <alignment horizontal="center" vertical="center" wrapText="1"/>
      <protection hidden="1"/>
    </xf>
    <xf numFmtId="164" fontId="12" fillId="17" borderId="64" xfId="21" applyFont="1" applyFill="1" applyBorder="1" applyAlignment="1" applyProtection="1">
      <alignment horizontal="center" vertical="center" wrapText="1"/>
      <protection hidden="1"/>
    </xf>
    <xf numFmtId="10" fontId="12" fillId="17" borderId="74" xfId="34" applyNumberFormat="1" applyFont="1" applyFill="1" applyBorder="1" applyAlignment="1" applyProtection="1">
      <alignment horizontal="right" vertical="center" wrapText="1"/>
      <protection hidden="1"/>
    </xf>
    <xf numFmtId="44" fontId="25" fillId="0" borderId="4" xfId="19" applyFont="1" applyBorder="1" applyAlignment="1" applyProtection="1">
      <alignment horizontal="center" vertical="center"/>
      <protection locked="0" hidden="1"/>
    </xf>
    <xf numFmtId="164" fontId="48" fillId="3" borderId="76" xfId="21" applyFont="1" applyFill="1" applyBorder="1" applyAlignment="1" applyProtection="1">
      <alignment horizontal="left" vertical="center" wrapText="1"/>
      <protection hidden="1"/>
    </xf>
    <xf numFmtId="164" fontId="8" fillId="0" borderId="77" xfId="21" applyBorder="1" applyAlignment="1" applyProtection="1">
      <alignment horizontal="center" vertical="center" wrapText="1"/>
      <protection hidden="1"/>
    </xf>
    <xf numFmtId="164" fontId="48" fillId="3" borderId="78" xfId="21" applyFont="1" applyFill="1" applyBorder="1" applyAlignment="1" applyProtection="1">
      <alignment horizontal="left" vertical="center" wrapText="1"/>
      <protection hidden="1"/>
    </xf>
    <xf numFmtId="164" fontId="0" fillId="4" borderId="71" xfId="21" applyFont="1" applyFill="1" applyBorder="1" applyAlignment="1" applyProtection="1">
      <alignment horizontal="center" vertical="center" wrapText="1"/>
      <protection hidden="1"/>
    </xf>
    <xf numFmtId="164" fontId="8" fillId="0" borderId="71" xfId="21" applyBorder="1" applyAlignment="1" applyProtection="1">
      <alignment horizontal="center" vertical="center" wrapText="1"/>
      <protection hidden="1"/>
    </xf>
    <xf numFmtId="0" fontId="25" fillId="0" borderId="27" xfId="1" applyFont="1" applyBorder="1" applyAlignment="1" applyProtection="1">
      <alignment vertical="center"/>
      <protection locked="0" hidden="1"/>
    </xf>
    <xf numFmtId="164" fontId="0" fillId="0" borderId="61" xfId="21" applyFont="1" applyBorder="1" applyAlignment="1" applyProtection="1">
      <alignment horizontal="center" vertical="center" wrapText="1"/>
      <protection locked="0" hidden="1"/>
    </xf>
    <xf numFmtId="164" fontId="8" fillId="0" borderId="61" xfId="21" applyBorder="1" applyAlignment="1" applyProtection="1">
      <alignment horizontal="center" vertical="center" wrapText="1"/>
      <protection locked="0" hidden="1"/>
    </xf>
    <xf numFmtId="44" fontId="9" fillId="5" borderId="26" xfId="19" applyFont="1" applyFill="1" applyBorder="1" applyAlignment="1" applyProtection="1">
      <alignment horizontal="left" vertical="center" wrapText="1"/>
      <protection locked="0" hidden="1"/>
    </xf>
    <xf numFmtId="0" fontId="25" fillId="0" borderId="12" xfId="1" applyFont="1" applyBorder="1" applyAlignment="1" applyProtection="1">
      <alignment vertical="center"/>
      <protection hidden="1"/>
    </xf>
    <xf numFmtId="0" fontId="25" fillId="0" borderId="38" xfId="1" applyFont="1" applyBorder="1" applyAlignment="1" applyProtection="1">
      <alignment vertical="center"/>
      <protection hidden="1"/>
    </xf>
    <xf numFmtId="44" fontId="25" fillId="0" borderId="10" xfId="19" applyFont="1" applyBorder="1" applyAlignment="1" applyProtection="1">
      <alignment horizontal="center" vertical="center"/>
      <protection hidden="1"/>
    </xf>
    <xf numFmtId="0" fontId="25" fillId="0" borderId="42" xfId="1" applyFont="1" applyBorder="1" applyAlignment="1" applyProtection="1">
      <alignment vertical="center"/>
      <protection hidden="1"/>
    </xf>
    <xf numFmtId="44" fontId="25" fillId="0" borderId="50" xfId="19" applyFont="1" applyBorder="1" applyAlignment="1" applyProtection="1">
      <alignment horizontal="center" vertical="center"/>
      <protection hidden="1"/>
    </xf>
    <xf numFmtId="0" fontId="12" fillId="17" borderId="66" xfId="20" applyFont="1" applyFill="1" applyBorder="1" applyAlignment="1" applyProtection="1">
      <alignment horizontal="center" vertical="center" wrapText="1"/>
      <protection hidden="1"/>
    </xf>
    <xf numFmtId="10" fontId="0" fillId="0" borderId="0" xfId="34" applyNumberFormat="1" applyFont="1" applyAlignment="1">
      <alignment vertical="top"/>
    </xf>
    <xf numFmtId="10" fontId="0" fillId="4" borderId="63" xfId="34" applyNumberFormat="1" applyFont="1" applyFill="1" applyBorder="1" applyAlignment="1" applyProtection="1">
      <alignment horizontal="right" vertical="center" wrapText="1"/>
      <protection hidden="1"/>
    </xf>
    <xf numFmtId="44" fontId="0" fillId="4" borderId="26" xfId="19" applyFont="1" applyFill="1" applyBorder="1" applyAlignment="1" applyProtection="1">
      <alignment horizontal="right" vertical="center" wrapText="1"/>
      <protection hidden="1"/>
    </xf>
    <xf numFmtId="10" fontId="0" fillId="4" borderId="61" xfId="34" applyNumberFormat="1" applyFont="1" applyFill="1" applyBorder="1" applyAlignment="1" applyProtection="1">
      <alignment horizontal="right" vertical="center" wrapText="1"/>
      <protection hidden="1"/>
    </xf>
    <xf numFmtId="164" fontId="12" fillId="14" borderId="72" xfId="21" applyFont="1" applyFill="1" applyBorder="1" applyAlignment="1" applyProtection="1">
      <alignment horizontal="center" vertical="center" wrapText="1"/>
      <protection hidden="1"/>
    </xf>
    <xf numFmtId="43" fontId="0" fillId="0" borderId="0" xfId="0" applyNumberFormat="1">
      <alignment vertical="top"/>
    </xf>
    <xf numFmtId="0" fontId="0" fillId="4" borderId="77" xfId="19" applyNumberFormat="1" applyFont="1" applyFill="1" applyBorder="1" applyAlignment="1" applyProtection="1">
      <alignment horizontal="center" vertical="center" wrapText="1"/>
      <protection hidden="1"/>
    </xf>
    <xf numFmtId="10" fontId="12" fillId="17" borderId="64" xfId="34" applyNumberFormat="1" applyFont="1" applyFill="1" applyBorder="1" applyAlignment="1" applyProtection="1">
      <alignment horizontal="right" vertical="center" wrapText="1"/>
      <protection hidden="1"/>
    </xf>
    <xf numFmtId="164" fontId="0" fillId="4" borderId="63" xfId="21" applyFont="1" applyFill="1" applyBorder="1" applyAlignment="1" applyProtection="1">
      <alignment horizontal="right" vertical="center" wrapText="1"/>
      <protection hidden="1"/>
    </xf>
    <xf numFmtId="170" fontId="0" fillId="4" borderId="26" xfId="34" applyNumberFormat="1" applyFont="1" applyFill="1" applyBorder="1" applyAlignment="1" applyProtection="1">
      <alignment horizontal="right" vertical="center" wrapText="1"/>
      <protection hidden="1"/>
    </xf>
    <xf numFmtId="164" fontId="0" fillId="4" borderId="61" xfId="21" applyFont="1" applyFill="1" applyBorder="1" applyAlignment="1" applyProtection="1">
      <alignment horizontal="right" vertical="center" wrapText="1"/>
      <protection hidden="1"/>
    </xf>
    <xf numFmtId="164" fontId="0" fillId="4" borderId="71" xfId="21" applyFont="1" applyFill="1" applyBorder="1" applyAlignment="1" applyProtection="1">
      <alignment horizontal="right" vertical="center" wrapText="1"/>
      <protection hidden="1"/>
    </xf>
    <xf numFmtId="44" fontId="0" fillId="4" borderId="77" xfId="19" applyFont="1" applyFill="1" applyBorder="1" applyAlignment="1" applyProtection="1">
      <alignment horizontal="right" vertical="center" wrapText="1"/>
      <protection hidden="1"/>
    </xf>
    <xf numFmtId="10" fontId="0" fillId="0" borderId="61" xfId="34" applyNumberFormat="1" applyFont="1" applyBorder="1" applyAlignment="1" applyProtection="1">
      <alignment horizontal="right" vertical="center" wrapText="1"/>
      <protection hidden="1"/>
    </xf>
    <xf numFmtId="10" fontId="0" fillId="4" borderId="63" xfId="34" applyNumberFormat="1" applyFont="1" applyFill="1" applyBorder="1" applyAlignment="1" applyProtection="1">
      <alignment vertical="center" wrapText="1"/>
      <protection hidden="1"/>
    </xf>
    <xf numFmtId="44" fontId="0" fillId="4" borderId="26" xfId="19" applyFont="1" applyFill="1" applyBorder="1" applyAlignment="1" applyProtection="1">
      <alignment vertical="center" wrapText="1"/>
      <protection hidden="1"/>
    </xf>
    <xf numFmtId="10" fontId="0" fillId="4" borderId="61" xfId="34" applyNumberFormat="1" applyFont="1" applyFill="1" applyBorder="1" applyAlignment="1" applyProtection="1">
      <alignment vertical="center" wrapText="1"/>
      <protection hidden="1"/>
    </xf>
    <xf numFmtId="167" fontId="38" fillId="5" borderId="57" xfId="20" applyNumberFormat="1" applyFont="1" applyFill="1" applyBorder="1" applyAlignment="1" applyProtection="1">
      <alignment horizontal="center" vertical="center"/>
      <protection locked="0" hidden="1"/>
    </xf>
    <xf numFmtId="167" fontId="38" fillId="5" borderId="57" xfId="20" applyNumberFormat="1" applyFont="1" applyFill="1" applyBorder="1" applyAlignment="1" applyProtection="1">
      <alignment horizontal="center" vertical="center" wrapText="1"/>
      <protection locked="0" hidden="1"/>
    </xf>
    <xf numFmtId="167" fontId="3" fillId="0" borderId="0" xfId="19" applyNumberFormat="1" applyFont="1" applyProtection="1">
      <protection hidden="1"/>
    </xf>
    <xf numFmtId="0" fontId="3" fillId="0" borderId="0" xfId="19" applyNumberFormat="1" applyFont="1" applyProtection="1">
      <protection hidden="1"/>
    </xf>
    <xf numFmtId="2" fontId="1" fillId="0" borderId="0" xfId="19" applyNumberFormat="1" applyFont="1" applyProtection="1">
      <protection hidden="1"/>
    </xf>
    <xf numFmtId="164" fontId="12" fillId="17" borderId="2" xfId="21" applyFont="1" applyFill="1" applyBorder="1" applyAlignment="1" applyProtection="1">
      <alignment horizontal="left" vertical="center" wrapText="1"/>
      <protection hidden="1"/>
    </xf>
    <xf numFmtId="164" fontId="12" fillId="17" borderId="3" xfId="21" applyFont="1" applyFill="1" applyBorder="1" applyAlignment="1" applyProtection="1">
      <alignment horizontal="left" vertical="center" wrapText="1"/>
      <protection hidden="1"/>
    </xf>
    <xf numFmtId="164" fontId="12" fillId="17" borderId="66" xfId="21" applyFont="1" applyFill="1" applyBorder="1" applyAlignment="1" applyProtection="1">
      <alignment horizontal="left" vertical="center" wrapText="1"/>
      <protection hidden="1"/>
    </xf>
    <xf numFmtId="164" fontId="0" fillId="0" borderId="80" xfId="21" applyFont="1" applyBorder="1" applyAlignment="1" applyProtection="1">
      <alignment horizontal="center" vertical="center" wrapText="1"/>
      <protection hidden="1"/>
    </xf>
    <xf numFmtId="164" fontId="0" fillId="0" borderId="11" xfId="2" applyFont="1" applyBorder="1" applyProtection="1">
      <protection hidden="1"/>
    </xf>
    <xf numFmtId="164" fontId="0" fillId="8" borderId="11" xfId="2" applyFont="1" applyFill="1" applyBorder="1" applyProtection="1">
      <protection hidden="1"/>
    </xf>
    <xf numFmtId="164" fontId="0" fillId="8" borderId="50" xfId="2" applyFont="1" applyFill="1" applyBorder="1" applyProtection="1">
      <protection hidden="1"/>
    </xf>
    <xf numFmtId="164" fontId="49" fillId="5" borderId="10" xfId="2" applyFont="1" applyFill="1" applyBorder="1" applyProtection="1">
      <protection locked="0" hidden="1"/>
    </xf>
    <xf numFmtId="164" fontId="12" fillId="17" borderId="1" xfId="21" applyFont="1" applyFill="1" applyBorder="1" applyAlignment="1" applyProtection="1">
      <alignment horizontal="left" vertical="center" wrapText="1"/>
      <protection hidden="1"/>
    </xf>
    <xf numFmtId="164" fontId="12" fillId="17" borderId="83" xfId="21" applyFont="1" applyFill="1" applyBorder="1" applyAlignment="1" applyProtection="1">
      <alignment horizontal="left" vertical="center" wrapText="1"/>
      <protection hidden="1"/>
    </xf>
    <xf numFmtId="164" fontId="12" fillId="17" borderId="82" xfId="21" applyFont="1" applyFill="1" applyBorder="1" applyAlignment="1" applyProtection="1">
      <alignment horizontal="left" vertical="center" wrapText="1"/>
      <protection hidden="1"/>
    </xf>
    <xf numFmtId="164" fontId="8" fillId="17" borderId="84" xfId="21" applyFill="1" applyBorder="1" applyAlignment="1" applyProtection="1">
      <alignment horizontal="center" vertical="center" wrapText="1"/>
      <protection hidden="1"/>
    </xf>
    <xf numFmtId="164" fontId="8" fillId="17" borderId="85" xfId="21" applyFill="1" applyBorder="1" applyAlignment="1" applyProtection="1">
      <alignment horizontal="center" vertical="center" wrapText="1"/>
      <protection hidden="1"/>
    </xf>
    <xf numFmtId="44" fontId="3" fillId="0" borderId="0" xfId="19" applyFont="1" applyProtection="1">
      <protection hidden="1"/>
    </xf>
    <xf numFmtId="44" fontId="9" fillId="18" borderId="31" xfId="19" applyFont="1" applyFill="1" applyBorder="1" applyAlignment="1" applyProtection="1">
      <alignment horizontal="left" vertical="center" wrapText="1"/>
      <protection hidden="1"/>
    </xf>
    <xf numFmtId="44" fontId="9" fillId="18" borderId="62" xfId="19" applyFont="1" applyFill="1" applyBorder="1" applyAlignment="1" applyProtection="1">
      <alignment horizontal="left" vertical="center" wrapText="1"/>
      <protection hidden="1"/>
    </xf>
    <xf numFmtId="44" fontId="0" fillId="0" borderId="0" xfId="21" applyNumberFormat="1" applyFont="1" applyAlignment="1" applyProtection="1">
      <alignment horizontal="center" vertical="center" wrapText="1"/>
      <protection hidden="1"/>
    </xf>
    <xf numFmtId="164" fontId="12" fillId="14" borderId="91" xfId="21" applyFont="1" applyFill="1" applyBorder="1" applyAlignment="1" applyProtection="1">
      <alignment horizontal="center" vertical="center" wrapText="1"/>
      <protection hidden="1"/>
    </xf>
    <xf numFmtId="164" fontId="12" fillId="14" borderId="46" xfId="21" applyFont="1" applyFill="1" applyBorder="1" applyAlignment="1" applyProtection="1">
      <alignment horizontal="center" vertical="center" wrapText="1"/>
      <protection hidden="1"/>
    </xf>
    <xf numFmtId="164" fontId="0" fillId="0" borderId="31" xfId="21" applyFont="1" applyBorder="1" applyAlignment="1" applyProtection="1">
      <alignment horizontal="center" vertical="center" wrapText="1"/>
      <protection hidden="1"/>
    </xf>
    <xf numFmtId="44" fontId="9" fillId="18" borderId="92" xfId="19" applyFont="1" applyFill="1" applyBorder="1" applyAlignment="1" applyProtection="1">
      <alignment horizontal="left" vertical="center" wrapText="1"/>
      <protection hidden="1"/>
    </xf>
    <xf numFmtId="0" fontId="29" fillId="12" borderId="2" xfId="1" applyFont="1" applyFill="1" applyBorder="1" applyAlignment="1" applyProtection="1">
      <alignment horizontal="center" vertical="center" wrapText="1"/>
      <protection hidden="1"/>
    </xf>
    <xf numFmtId="0" fontId="29" fillId="12" borderId="3" xfId="1" applyFont="1" applyFill="1" applyBorder="1" applyAlignment="1" applyProtection="1">
      <alignment horizontal="center" vertical="center" wrapText="1"/>
      <protection hidden="1"/>
    </xf>
    <xf numFmtId="0" fontId="29" fillId="12" borderId="4" xfId="1" applyFont="1" applyFill="1" applyBorder="1" applyAlignment="1" applyProtection="1">
      <alignment horizontal="center" vertical="center" wrapText="1"/>
      <protection hidden="1"/>
    </xf>
    <xf numFmtId="0" fontId="19" fillId="11" borderId="34" xfId="1" applyFont="1" applyFill="1" applyBorder="1" applyAlignment="1" applyProtection="1">
      <alignment horizontal="left" vertical="center" wrapText="1"/>
      <protection hidden="1"/>
    </xf>
    <xf numFmtId="0" fontId="19" fillId="11" borderId="35" xfId="1" applyFont="1" applyFill="1" applyBorder="1" applyAlignment="1" applyProtection="1">
      <alignment horizontal="left" vertical="center" wrapText="1"/>
      <protection hidden="1"/>
    </xf>
    <xf numFmtId="10" fontId="36" fillId="5" borderId="24" xfId="1" applyNumberFormat="1" applyFont="1" applyFill="1" applyBorder="1" applyAlignment="1" applyProtection="1">
      <alignment horizontal="center" vertical="center" wrapText="1"/>
      <protection locked="0"/>
    </xf>
    <xf numFmtId="10" fontId="36" fillId="5" borderId="17" xfId="1" applyNumberFormat="1" applyFont="1" applyFill="1" applyBorder="1" applyAlignment="1" applyProtection="1">
      <alignment horizontal="center" vertical="center" wrapText="1"/>
      <protection locked="0"/>
    </xf>
    <xf numFmtId="0" fontId="22" fillId="11" borderId="1" xfId="1" applyFont="1" applyFill="1" applyBorder="1" applyAlignment="1" applyProtection="1">
      <alignment horizontal="center" vertical="center" wrapText="1"/>
      <protection hidden="1"/>
    </xf>
    <xf numFmtId="0" fontId="22" fillId="11" borderId="19" xfId="1" applyFont="1" applyFill="1" applyBorder="1" applyAlignment="1" applyProtection="1">
      <alignment horizontal="center" vertical="center" wrapText="1"/>
      <protection hidden="1"/>
    </xf>
    <xf numFmtId="0" fontId="22" fillId="11" borderId="22" xfId="1" applyFont="1" applyFill="1" applyBorder="1" applyAlignment="1" applyProtection="1">
      <alignment horizontal="center" vertical="center" wrapText="1"/>
      <protection hidden="1"/>
    </xf>
    <xf numFmtId="0" fontId="22" fillId="11" borderId="23" xfId="1" applyFont="1" applyFill="1" applyBorder="1" applyAlignment="1" applyProtection="1">
      <alignment horizontal="center" vertical="center" wrapText="1"/>
      <protection hidden="1"/>
    </xf>
    <xf numFmtId="0" fontId="35" fillId="5" borderId="20" xfId="1" applyFont="1" applyFill="1" applyBorder="1" applyAlignment="1" applyProtection="1">
      <alignment horizontal="center" vertical="center" wrapText="1"/>
      <protection locked="0" hidden="1"/>
    </xf>
    <xf numFmtId="0" fontId="35" fillId="5" borderId="25" xfId="1" applyFont="1" applyFill="1" applyBorder="1" applyAlignment="1" applyProtection="1">
      <alignment horizontal="center" vertical="center" wrapText="1"/>
      <protection locked="0" hidden="1"/>
    </xf>
    <xf numFmtId="167" fontId="35" fillId="5" borderId="24" xfId="1" applyNumberFormat="1" applyFont="1" applyFill="1" applyBorder="1" applyAlignment="1" applyProtection="1">
      <alignment horizontal="center" vertical="center" wrapText="1"/>
      <protection locked="0" hidden="1"/>
    </xf>
    <xf numFmtId="167" fontId="35" fillId="5" borderId="17" xfId="1" applyNumberFormat="1" applyFont="1" applyFill="1" applyBorder="1" applyAlignment="1" applyProtection="1">
      <alignment horizontal="center" vertical="center" wrapText="1"/>
      <protection locked="0" hidden="1"/>
    </xf>
    <xf numFmtId="10" fontId="35" fillId="5" borderId="24" xfId="1" applyNumberFormat="1" applyFont="1" applyFill="1" applyBorder="1" applyAlignment="1" applyProtection="1">
      <alignment horizontal="center" vertical="center" wrapText="1"/>
      <protection locked="0" hidden="1"/>
    </xf>
    <xf numFmtId="10" fontId="35" fillId="5" borderId="17" xfId="1" applyNumberFormat="1" applyFont="1" applyFill="1" applyBorder="1" applyAlignment="1" applyProtection="1">
      <alignment horizontal="center" vertical="center" wrapText="1"/>
      <protection locked="0" hidden="1"/>
    </xf>
    <xf numFmtId="164" fontId="37" fillId="5" borderId="21" xfId="2" applyFont="1" applyFill="1" applyBorder="1" applyAlignment="1" applyProtection="1">
      <alignment horizontal="center" vertical="center" wrapText="1"/>
      <protection locked="0"/>
    </xf>
    <xf numFmtId="164" fontId="37" fillId="5" borderId="18" xfId="2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Alignment="1" applyProtection="1">
      <alignment horizontal="left" vertical="center" wrapText="1"/>
      <protection hidden="1"/>
    </xf>
    <xf numFmtId="0" fontId="7" fillId="8" borderId="1" xfId="1" applyFont="1" applyFill="1" applyBorder="1" applyAlignment="1" applyProtection="1">
      <alignment horizontal="center" vertical="center" wrapText="1"/>
      <protection hidden="1"/>
    </xf>
    <xf numFmtId="0" fontId="0" fillId="8" borderId="5" xfId="0" applyFill="1" applyBorder="1" applyAlignment="1" applyProtection="1">
      <alignment horizontal="center" vertical="center" wrapText="1"/>
      <protection hidden="1"/>
    </xf>
    <xf numFmtId="0" fontId="14" fillId="6" borderId="2" xfId="1" applyFont="1" applyFill="1" applyBorder="1" applyAlignment="1" applyProtection="1">
      <alignment horizontal="center" vertical="center" wrapText="1"/>
      <protection hidden="1"/>
    </xf>
    <xf numFmtId="0" fontId="12" fillId="6" borderId="3" xfId="0" applyFont="1" applyFill="1" applyBorder="1" applyAlignment="1" applyProtection="1">
      <alignment horizontal="center" vertical="center" wrapText="1"/>
      <protection hidden="1"/>
    </xf>
    <xf numFmtId="0" fontId="12" fillId="6" borderId="4" xfId="0" applyFont="1" applyFill="1" applyBorder="1" applyAlignment="1" applyProtection="1">
      <alignment horizontal="center" vertical="center" wrapText="1"/>
      <protection hidden="1"/>
    </xf>
    <xf numFmtId="44" fontId="12" fillId="14" borderId="59" xfId="19" applyFont="1" applyFill="1" applyBorder="1" applyAlignment="1" applyProtection="1">
      <alignment horizontal="center" vertical="center" wrapText="1"/>
      <protection hidden="1"/>
    </xf>
    <xf numFmtId="44" fontId="12" fillId="14" borderId="33" xfId="19" applyFont="1" applyFill="1" applyBorder="1" applyAlignment="1" applyProtection="1">
      <alignment horizontal="center" vertical="center" wrapText="1"/>
      <protection hidden="1"/>
    </xf>
    <xf numFmtId="164" fontId="12" fillId="14" borderId="32" xfId="21" applyFont="1" applyFill="1" applyBorder="1" applyAlignment="1" applyProtection="1">
      <alignment horizontal="left" vertical="center" wrapText="1"/>
      <protection hidden="1"/>
    </xf>
    <xf numFmtId="164" fontId="12" fillId="14" borderId="57" xfId="21" applyFont="1" applyFill="1" applyBorder="1" applyAlignment="1" applyProtection="1">
      <alignment horizontal="left" vertical="center" wrapText="1"/>
      <protection hidden="1"/>
    </xf>
    <xf numFmtId="0" fontId="41" fillId="13" borderId="52" xfId="0" applyFont="1" applyFill="1" applyBorder="1" applyAlignment="1" applyProtection="1">
      <alignment horizontal="center" vertical="center" textRotation="90"/>
      <protection hidden="1"/>
    </xf>
    <xf numFmtId="0" fontId="41" fillId="13" borderId="53" xfId="0" applyFont="1" applyFill="1" applyBorder="1" applyAlignment="1" applyProtection="1">
      <alignment horizontal="center" vertical="center" textRotation="90"/>
      <protection hidden="1"/>
    </xf>
    <xf numFmtId="0" fontId="41" fillId="13" borderId="68" xfId="0" applyFont="1" applyFill="1" applyBorder="1" applyAlignment="1" applyProtection="1">
      <alignment horizontal="center" vertical="center" textRotation="90"/>
      <protection hidden="1"/>
    </xf>
    <xf numFmtId="0" fontId="41" fillId="13" borderId="67" xfId="0" applyFont="1" applyFill="1" applyBorder="1" applyAlignment="1" applyProtection="1">
      <alignment horizontal="center" vertical="center" textRotation="90"/>
      <protection hidden="1"/>
    </xf>
    <xf numFmtId="0" fontId="12" fillId="13" borderId="54" xfId="20" applyFont="1" applyFill="1" applyBorder="1" applyAlignment="1" applyProtection="1">
      <alignment horizontal="center" vertical="center" wrapText="1"/>
      <protection hidden="1"/>
    </xf>
    <xf numFmtId="0" fontId="12" fillId="13" borderId="55" xfId="20" applyFont="1" applyFill="1" applyBorder="1" applyAlignment="1" applyProtection="1">
      <alignment horizontal="center" vertical="center" wrapText="1"/>
      <protection hidden="1"/>
    </xf>
    <xf numFmtId="0" fontId="12" fillId="13" borderId="32" xfId="20" applyFont="1" applyFill="1" applyBorder="1" applyAlignment="1" applyProtection="1">
      <alignment horizontal="center" vertical="center" wrapText="1"/>
      <protection hidden="1"/>
    </xf>
    <xf numFmtId="0" fontId="12" fillId="13" borderId="57" xfId="20" applyFont="1" applyFill="1" applyBorder="1" applyAlignment="1" applyProtection="1">
      <alignment horizontal="center" vertical="center" wrapText="1"/>
      <protection hidden="1"/>
    </xf>
    <xf numFmtId="0" fontId="42" fillId="14" borderId="55" xfId="20" applyFont="1" applyFill="1" applyBorder="1" applyAlignment="1" applyProtection="1">
      <alignment horizontal="center" vertical="center" wrapText="1"/>
      <protection hidden="1"/>
    </xf>
    <xf numFmtId="164" fontId="12" fillId="14" borderId="54" xfId="21" applyFont="1" applyFill="1" applyBorder="1" applyAlignment="1" applyProtection="1">
      <alignment horizontal="left" vertical="center" wrapText="1"/>
      <protection hidden="1"/>
    </xf>
    <xf numFmtId="164" fontId="12" fillId="14" borderId="55" xfId="21" applyFont="1" applyFill="1" applyBorder="1" applyAlignment="1" applyProtection="1">
      <alignment horizontal="left" vertical="center" wrapText="1"/>
      <protection hidden="1"/>
    </xf>
    <xf numFmtId="164" fontId="12" fillId="14" borderId="30" xfId="21" applyFont="1" applyFill="1" applyBorder="1" applyAlignment="1" applyProtection="1">
      <alignment horizontal="left" vertical="center" wrapText="1"/>
      <protection hidden="1"/>
    </xf>
    <xf numFmtId="164" fontId="12" fillId="14" borderId="26" xfId="21" applyFont="1" applyFill="1" applyBorder="1" applyAlignment="1" applyProtection="1">
      <alignment horizontal="left" vertical="center" wrapText="1"/>
      <protection hidden="1"/>
    </xf>
    <xf numFmtId="164" fontId="9" fillId="15" borderId="2" xfId="21" applyFont="1" applyFill="1" applyBorder="1" applyAlignment="1" applyProtection="1">
      <alignment horizontal="left" vertical="center" wrapText="1"/>
      <protection hidden="1"/>
    </xf>
    <xf numFmtId="164" fontId="9" fillId="15" borderId="3" xfId="21" applyFont="1" applyFill="1" applyBorder="1" applyAlignment="1" applyProtection="1">
      <alignment horizontal="left" vertical="center" wrapText="1"/>
      <protection hidden="1"/>
    </xf>
    <xf numFmtId="164" fontId="9" fillId="4" borderId="68" xfId="21" applyFont="1" applyFill="1" applyBorder="1" applyAlignment="1" applyProtection="1">
      <alignment horizontal="left" vertical="center" wrapText="1"/>
      <protection hidden="1"/>
    </xf>
    <xf numFmtId="164" fontId="9" fillId="4" borderId="69" xfId="21" applyFont="1" applyFill="1" applyBorder="1" applyAlignment="1" applyProtection="1">
      <alignment horizontal="left" vertical="center" wrapText="1"/>
      <protection hidden="1"/>
    </xf>
    <xf numFmtId="164" fontId="9" fillId="4" borderId="29" xfId="21" applyFont="1" applyFill="1" applyBorder="1" applyAlignment="1" applyProtection="1">
      <alignment horizontal="left" vertical="center" wrapText="1"/>
      <protection hidden="1"/>
    </xf>
    <xf numFmtId="164" fontId="9" fillId="4" borderId="61" xfId="21" applyFont="1" applyFill="1" applyBorder="1" applyAlignment="1" applyProtection="1">
      <alignment horizontal="left" vertical="center" wrapText="1"/>
      <protection hidden="1"/>
    </xf>
    <xf numFmtId="164" fontId="9" fillId="4" borderId="26" xfId="21" applyFont="1" applyFill="1" applyBorder="1" applyAlignment="1" applyProtection="1">
      <alignment horizontal="left" vertical="center" wrapText="1"/>
      <protection hidden="1"/>
    </xf>
    <xf numFmtId="164" fontId="12" fillId="14" borderId="28" xfId="21" applyFont="1" applyFill="1" applyBorder="1" applyAlignment="1" applyProtection="1">
      <alignment horizontal="left" vertical="center" wrapText="1"/>
      <protection hidden="1"/>
    </xf>
    <xf numFmtId="164" fontId="12" fillId="14" borderId="29" xfId="21" applyFont="1" applyFill="1" applyBorder="1" applyAlignment="1" applyProtection="1">
      <alignment horizontal="left" vertical="center" wrapText="1"/>
      <protection hidden="1"/>
    </xf>
    <xf numFmtId="0" fontId="12" fillId="13" borderId="28" xfId="20" applyFont="1" applyFill="1" applyBorder="1" applyAlignment="1" applyProtection="1">
      <alignment horizontal="center" vertical="center" wrapText="1"/>
      <protection hidden="1"/>
    </xf>
    <xf numFmtId="0" fontId="12" fillId="13" borderId="69" xfId="20" applyFont="1" applyFill="1" applyBorder="1" applyAlignment="1" applyProtection="1">
      <alignment horizontal="center" vertical="center" wrapText="1"/>
      <protection hidden="1"/>
    </xf>
    <xf numFmtId="0" fontId="12" fillId="13" borderId="29" xfId="20" applyFont="1" applyFill="1" applyBorder="1" applyAlignment="1" applyProtection="1">
      <alignment horizontal="center" vertical="center" wrapText="1"/>
      <protection hidden="1"/>
    </xf>
    <xf numFmtId="0" fontId="41" fillId="13" borderId="61" xfId="0" applyFont="1" applyFill="1" applyBorder="1" applyAlignment="1" applyProtection="1">
      <alignment horizontal="center" vertical="center" textRotation="90"/>
      <protection hidden="1"/>
    </xf>
    <xf numFmtId="0" fontId="41" fillId="13" borderId="71" xfId="0" applyFont="1" applyFill="1" applyBorder="1" applyAlignment="1" applyProtection="1">
      <alignment horizontal="center" vertical="center" textRotation="90"/>
      <protection hidden="1"/>
    </xf>
    <xf numFmtId="0" fontId="41" fillId="13" borderId="63" xfId="0" applyFont="1" applyFill="1" applyBorder="1" applyAlignment="1" applyProtection="1">
      <alignment horizontal="center" vertical="center" textRotation="90"/>
      <protection hidden="1"/>
    </xf>
    <xf numFmtId="0" fontId="45" fillId="14" borderId="79" xfId="20" applyFont="1" applyFill="1" applyBorder="1" applyAlignment="1" applyProtection="1">
      <alignment horizontal="center" vertical="center" wrapText="1"/>
      <protection hidden="1"/>
    </xf>
    <xf numFmtId="0" fontId="45" fillId="14" borderId="3" xfId="20" applyFont="1" applyFill="1" applyBorder="1" applyAlignment="1" applyProtection="1">
      <alignment horizontal="center" vertical="center" wrapText="1"/>
      <protection hidden="1"/>
    </xf>
    <xf numFmtId="0" fontId="45" fillId="14" borderId="4" xfId="20" applyFont="1" applyFill="1" applyBorder="1" applyAlignment="1" applyProtection="1">
      <alignment horizontal="center" vertical="center" wrapText="1"/>
      <protection hidden="1"/>
    </xf>
    <xf numFmtId="164" fontId="12" fillId="14" borderId="86" xfId="21" applyFont="1" applyFill="1" applyBorder="1" applyAlignment="1" applyProtection="1">
      <alignment horizontal="center" vertical="center" wrapText="1"/>
      <protection hidden="1"/>
    </xf>
    <xf numFmtId="164" fontId="12" fillId="14" borderId="87" xfId="21" applyFont="1" applyFill="1" applyBorder="1" applyAlignment="1" applyProtection="1">
      <alignment horizontal="center" vertical="center" wrapText="1"/>
      <protection hidden="1"/>
    </xf>
    <xf numFmtId="164" fontId="12" fillId="14" borderId="88" xfId="21" applyFont="1" applyFill="1" applyBorder="1" applyAlignment="1" applyProtection="1">
      <alignment horizontal="center" vertical="center" wrapText="1"/>
      <protection hidden="1"/>
    </xf>
    <xf numFmtId="164" fontId="12" fillId="14" borderId="89" xfId="21" applyFont="1" applyFill="1" applyBorder="1" applyAlignment="1" applyProtection="1">
      <alignment horizontal="center" vertical="center" wrapText="1"/>
      <protection hidden="1"/>
    </xf>
    <xf numFmtId="164" fontId="12" fillId="14" borderId="90" xfId="21" applyFont="1" applyFill="1" applyBorder="1" applyAlignment="1" applyProtection="1">
      <alignment horizontal="center" vertical="center" wrapText="1"/>
      <protection hidden="1"/>
    </xf>
    <xf numFmtId="164" fontId="12" fillId="14" borderId="45" xfId="21" applyFont="1" applyFill="1" applyBorder="1" applyAlignment="1" applyProtection="1">
      <alignment horizontal="center" vertical="center" wrapText="1"/>
      <protection hidden="1"/>
    </xf>
    <xf numFmtId="164" fontId="12" fillId="14" borderId="91" xfId="21" applyFont="1" applyFill="1" applyBorder="1" applyAlignment="1" applyProtection="1">
      <alignment horizontal="center" vertical="center" wrapText="1"/>
      <protection hidden="1"/>
    </xf>
    <xf numFmtId="164" fontId="12" fillId="14" borderId="46" xfId="21" applyFont="1" applyFill="1" applyBorder="1" applyAlignment="1" applyProtection="1">
      <alignment horizontal="center" vertical="center" wrapText="1"/>
      <protection hidden="1"/>
    </xf>
    <xf numFmtId="0" fontId="46" fillId="14" borderId="1" xfId="0" applyFont="1" applyFill="1" applyBorder="1" applyAlignment="1" applyProtection="1">
      <alignment horizontal="center" vertical="center" textRotation="90"/>
      <protection hidden="1"/>
    </xf>
    <xf numFmtId="0" fontId="46" fillId="14" borderId="22" xfId="0" applyFont="1" applyFill="1" applyBorder="1" applyAlignment="1" applyProtection="1">
      <alignment horizontal="center" vertical="center" textRotation="90"/>
      <protection hidden="1"/>
    </xf>
    <xf numFmtId="0" fontId="46" fillId="14" borderId="5" xfId="0" applyFont="1" applyFill="1" applyBorder="1" applyAlignment="1" applyProtection="1">
      <alignment horizontal="center" vertical="center" textRotation="90"/>
      <protection hidden="1"/>
    </xf>
    <xf numFmtId="164" fontId="12" fillId="14" borderId="81" xfId="21" applyFont="1" applyFill="1" applyBorder="1" applyAlignment="1" applyProtection="1">
      <alignment horizontal="left" vertical="center" wrapText="1"/>
      <protection hidden="1"/>
    </xf>
    <xf numFmtId="164" fontId="12" fillId="14" borderId="82" xfId="21" applyFont="1" applyFill="1" applyBorder="1" applyAlignment="1" applyProtection="1">
      <alignment horizontal="left" vertical="center" wrapText="1"/>
      <protection hidden="1"/>
    </xf>
    <xf numFmtId="44" fontId="41" fillId="14" borderId="79" xfId="19" applyFont="1" applyFill="1" applyBorder="1" applyAlignment="1" applyProtection="1">
      <alignment horizontal="center" vertical="center" wrapText="1"/>
      <protection hidden="1"/>
    </xf>
    <xf numFmtId="44" fontId="41" fillId="14" borderId="4" xfId="19" applyFont="1" applyFill="1" applyBorder="1" applyAlignment="1" applyProtection="1">
      <alignment horizontal="center" vertical="center" wrapText="1"/>
      <protection hidden="1"/>
    </xf>
    <xf numFmtId="0" fontId="24" fillId="2" borderId="38" xfId="20" applyFont="1" applyFill="1" applyBorder="1" applyAlignment="1" applyProtection="1">
      <alignment horizontal="center" vertical="center" wrapText="1"/>
      <protection hidden="1"/>
    </xf>
    <xf numFmtId="0" fontId="24" fillId="2" borderId="39" xfId="20" applyFont="1" applyFill="1" applyBorder="1" applyAlignment="1" applyProtection="1">
      <alignment horizontal="center" vertical="center" wrapText="1"/>
      <protection hidden="1"/>
    </xf>
    <xf numFmtId="0" fontId="24" fillId="2" borderId="40" xfId="20" applyFont="1" applyFill="1" applyBorder="1" applyAlignment="1" applyProtection="1">
      <alignment horizontal="center" vertical="center" wrapText="1"/>
      <protection hidden="1"/>
    </xf>
    <xf numFmtId="0" fontId="24" fillId="2" borderId="17" xfId="20" applyFont="1" applyFill="1" applyBorder="1" applyAlignment="1" applyProtection="1">
      <alignment horizontal="center" vertical="center" wrapText="1"/>
      <protection hidden="1"/>
    </xf>
    <xf numFmtId="0" fontId="24" fillId="2" borderId="41" xfId="20" applyFont="1" applyFill="1" applyBorder="1" applyAlignment="1" applyProtection="1">
      <alignment horizontal="center" vertical="center" wrapText="1"/>
      <protection hidden="1"/>
    </xf>
    <xf numFmtId="0" fontId="24" fillId="2" borderId="18" xfId="20" applyFont="1" applyFill="1" applyBorder="1" applyAlignment="1" applyProtection="1">
      <alignment horizontal="center" vertical="center" wrapText="1"/>
      <protection hidden="1"/>
    </xf>
    <xf numFmtId="0" fontId="33" fillId="0" borderId="51" xfId="20" applyFont="1" applyBorder="1" applyAlignment="1" applyProtection="1">
      <alignment horizontal="left" vertical="center" wrapText="1"/>
      <protection hidden="1"/>
    </xf>
    <xf numFmtId="0" fontId="33" fillId="0" borderId="51" xfId="20" applyFont="1" applyBorder="1" applyAlignment="1" applyProtection="1">
      <alignment horizontal="center" vertical="center"/>
      <protection hidden="1"/>
    </xf>
    <xf numFmtId="0" fontId="12" fillId="10" borderId="28" xfId="0" applyFont="1" applyFill="1" applyBorder="1" applyAlignment="1" applyProtection="1">
      <alignment horizontal="center" vertical="center" wrapText="1"/>
      <protection hidden="1"/>
    </xf>
    <xf numFmtId="0" fontId="12" fillId="10" borderId="29" xfId="0" applyFont="1" applyFill="1" applyBorder="1" applyAlignment="1" applyProtection="1">
      <alignment horizontal="center" vertical="center" wrapText="1"/>
      <protection hidden="1"/>
    </xf>
  </cellXfs>
  <cellStyles count="35">
    <cellStyle name="Moeda" xfId="19" builtinId="4"/>
    <cellStyle name="Moeda 2" xfId="3" xr:uid="{00000000-0005-0000-0000-000001000000}"/>
    <cellStyle name="Moeda 2 2" xfId="23" xr:uid="{00000000-0005-0000-0000-000002000000}"/>
    <cellStyle name="Moeda 2 3" xfId="24" xr:uid="{00000000-0005-0000-0000-000003000000}"/>
    <cellStyle name="Moeda 3" xfId="4" xr:uid="{00000000-0005-0000-0000-000004000000}"/>
    <cellStyle name="Moeda 4" xfId="5" xr:uid="{00000000-0005-0000-0000-000005000000}"/>
    <cellStyle name="Moeda 5" xfId="2" xr:uid="{00000000-0005-0000-0000-000006000000}"/>
    <cellStyle name="Moeda 6" xfId="21" xr:uid="{00000000-0005-0000-0000-000007000000}"/>
    <cellStyle name="Moeda 7" xfId="25" xr:uid="{00000000-0005-0000-0000-000008000000}"/>
    <cellStyle name="Moeda 8" xfId="26" xr:uid="{00000000-0005-0000-0000-000009000000}"/>
    <cellStyle name="Moeda 9" xfId="27" xr:uid="{00000000-0005-0000-0000-00000A000000}"/>
    <cellStyle name="Normal" xfId="0" builtinId="0"/>
    <cellStyle name="Normal 10" xfId="20" xr:uid="{00000000-0005-0000-0000-00000C000000}"/>
    <cellStyle name="Normal 11" xfId="28" xr:uid="{00000000-0005-0000-0000-00000D000000}"/>
    <cellStyle name="Normal 2" xfId="6" xr:uid="{00000000-0005-0000-0000-00000E000000}"/>
    <cellStyle name="Normal 2 2" xfId="29" xr:uid="{00000000-0005-0000-0000-00000F000000}"/>
    <cellStyle name="Normal 2 3" xfId="30" xr:uid="{00000000-0005-0000-0000-000010000000}"/>
    <cellStyle name="Normal 2 4" xfId="33" xr:uid="{00000000-0005-0000-0000-000011000000}"/>
    <cellStyle name="Normal 3" xfId="7" xr:uid="{00000000-0005-0000-0000-000012000000}"/>
    <cellStyle name="Normal 4" xfId="8" xr:uid="{00000000-0005-0000-0000-000013000000}"/>
    <cellStyle name="Normal 5" xfId="9" xr:uid="{00000000-0005-0000-0000-000014000000}"/>
    <cellStyle name="Normal 5 2" xfId="31" xr:uid="{00000000-0005-0000-0000-000015000000}"/>
    <cellStyle name="Normal 6" xfId="10" xr:uid="{00000000-0005-0000-0000-000016000000}"/>
    <cellStyle name="Normal 7" xfId="11" xr:uid="{00000000-0005-0000-0000-000017000000}"/>
    <cellStyle name="Normal 7 2" xfId="12" xr:uid="{00000000-0005-0000-0000-000018000000}"/>
    <cellStyle name="Normal 8" xfId="13" xr:uid="{00000000-0005-0000-0000-000019000000}"/>
    <cellStyle name="Normal 9" xfId="1" xr:uid="{00000000-0005-0000-0000-00001A000000}"/>
    <cellStyle name="Porcentagem" xfId="34" builtinId="5"/>
    <cellStyle name="Porcentagem 2" xfId="14" xr:uid="{00000000-0005-0000-0000-00001B000000}"/>
    <cellStyle name="Porcentagem 3" xfId="15" xr:uid="{00000000-0005-0000-0000-00001C000000}"/>
    <cellStyle name="Porcentagem 4" xfId="22" xr:uid="{00000000-0005-0000-0000-00001D000000}"/>
    <cellStyle name="Separador de milhares 2" xfId="16" xr:uid="{00000000-0005-0000-0000-00001E000000}"/>
    <cellStyle name="Separador de milhares 3" xfId="17" xr:uid="{00000000-0005-0000-0000-00001F000000}"/>
    <cellStyle name="Separador de milhares 4" xfId="32" xr:uid="{00000000-0005-0000-0000-000020000000}"/>
    <cellStyle name="Vírgula 2" xfId="18" xr:uid="{00000000-0005-0000-0000-000021000000}"/>
  </cellStyles>
  <dxfs count="20"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6" tint="-0.49998474074526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6" tint="-0.499984740745262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6" tint="-0.49998474074526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1" defaultTableStyle="TableStyleMedium9" defaultPivotStyle="PivotStyleLight16">
    <tableStyle name="Invisible" pivot="0" table="0" count="0" xr9:uid="{F8D0EA9B-B813-4175-9F86-09A50E7F6C8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EVOLUÇÃO DO BENEFÍCIO AO LONGO DO TEMPO, POR</a:t>
            </a:r>
            <a:r>
              <a:rPr lang="en-US" baseline="0"/>
              <a:t> TIPO</a:t>
            </a:r>
            <a:endParaRPr lang="en-US"/>
          </a:p>
        </c:rich>
      </c:tx>
      <c:layout>
        <c:manualLayout>
          <c:xMode val="edge"/>
          <c:yMode val="edge"/>
          <c:x val="0.11828517691972992"/>
          <c:y val="1.692753565237239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0304952888083234E-2"/>
          <c:y val="9.1279543602281993E-2"/>
          <c:w val="0.92650559867066973"/>
          <c:h val="0.72318847461411129"/>
        </c:manualLayout>
      </c:layout>
      <c:lineChart>
        <c:grouping val="standard"/>
        <c:varyColors val="0"/>
        <c:ser>
          <c:idx val="0"/>
          <c:order val="0"/>
          <c:tx>
            <c:strRef>
              <c:f>SIMULAÇÃO!$E$8</c:f>
              <c:strCache>
                <c:ptCount val="1"/>
                <c:pt idx="0">
                  <c:v>PARCELA-VALOR</c:v>
                </c:pt>
              </c:strCache>
            </c:strRef>
          </c:tx>
          <c:spPr>
            <a:ln w="22225" cap="rnd">
              <a:solidFill>
                <a:srgbClr val="92D050"/>
              </a:solidFill>
            </a:ln>
            <a:effectLst>
              <a:glow rad="139700">
                <a:schemeClr val="accent3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SIMULAÇÃO!$C$9:$C$428</c:f>
              <c:numCache>
                <c:formatCode>[$-416]dd\-mmm\-yy;@</c:formatCode>
                <c:ptCount val="420"/>
                <c:pt idx="0">
                  <c:v>46027</c:v>
                </c:pt>
                <c:pt idx="1">
                  <c:v>46058</c:v>
                </c:pt>
                <c:pt idx="2">
                  <c:v>46086</c:v>
                </c:pt>
                <c:pt idx="3">
                  <c:v>46117</c:v>
                </c:pt>
                <c:pt idx="4">
                  <c:v>46147</c:v>
                </c:pt>
                <c:pt idx="5">
                  <c:v>46178</c:v>
                </c:pt>
                <c:pt idx="6">
                  <c:v>46208</c:v>
                </c:pt>
                <c:pt idx="7">
                  <c:v>46239</c:v>
                </c:pt>
                <c:pt idx="8">
                  <c:v>46270</c:v>
                </c:pt>
                <c:pt idx="9">
                  <c:v>46300</c:v>
                </c:pt>
                <c:pt idx="10">
                  <c:v>46331</c:v>
                </c:pt>
                <c:pt idx="11">
                  <c:v>46361</c:v>
                </c:pt>
                <c:pt idx="12">
                  <c:v>46392</c:v>
                </c:pt>
                <c:pt idx="13">
                  <c:v>46423</c:v>
                </c:pt>
                <c:pt idx="14">
                  <c:v>46451</c:v>
                </c:pt>
                <c:pt idx="15">
                  <c:v>46482</c:v>
                </c:pt>
                <c:pt idx="16">
                  <c:v>46512</c:v>
                </c:pt>
                <c:pt idx="17">
                  <c:v>46543</c:v>
                </c:pt>
                <c:pt idx="18">
                  <c:v>46573</c:v>
                </c:pt>
                <c:pt idx="19">
                  <c:v>46604</c:v>
                </c:pt>
                <c:pt idx="20">
                  <c:v>46635</c:v>
                </c:pt>
                <c:pt idx="21">
                  <c:v>46665</c:v>
                </c:pt>
                <c:pt idx="22">
                  <c:v>46696</c:v>
                </c:pt>
                <c:pt idx="23">
                  <c:v>46726</c:v>
                </c:pt>
                <c:pt idx="24">
                  <c:v>46757</c:v>
                </c:pt>
                <c:pt idx="25">
                  <c:v>46788</c:v>
                </c:pt>
                <c:pt idx="26">
                  <c:v>46817</c:v>
                </c:pt>
                <c:pt idx="27">
                  <c:v>46848</c:v>
                </c:pt>
                <c:pt idx="28">
                  <c:v>46878</c:v>
                </c:pt>
                <c:pt idx="29">
                  <c:v>46909</c:v>
                </c:pt>
                <c:pt idx="30">
                  <c:v>46939</c:v>
                </c:pt>
                <c:pt idx="31">
                  <c:v>46970</c:v>
                </c:pt>
                <c:pt idx="32">
                  <c:v>47001</c:v>
                </c:pt>
                <c:pt idx="33">
                  <c:v>47031</c:v>
                </c:pt>
                <c:pt idx="34">
                  <c:v>47062</c:v>
                </c:pt>
                <c:pt idx="35">
                  <c:v>47092</c:v>
                </c:pt>
                <c:pt idx="36">
                  <c:v>47123</c:v>
                </c:pt>
                <c:pt idx="37">
                  <c:v>47154</c:v>
                </c:pt>
                <c:pt idx="38">
                  <c:v>47182</c:v>
                </c:pt>
                <c:pt idx="39">
                  <c:v>47213</c:v>
                </c:pt>
                <c:pt idx="40">
                  <c:v>47243</c:v>
                </c:pt>
                <c:pt idx="41">
                  <c:v>47274</c:v>
                </c:pt>
                <c:pt idx="42">
                  <c:v>47304</c:v>
                </c:pt>
                <c:pt idx="43">
                  <c:v>47335</c:v>
                </c:pt>
                <c:pt idx="44">
                  <c:v>47366</c:v>
                </c:pt>
                <c:pt idx="45">
                  <c:v>47396</c:v>
                </c:pt>
                <c:pt idx="46">
                  <c:v>47427</c:v>
                </c:pt>
                <c:pt idx="47">
                  <c:v>47457</c:v>
                </c:pt>
                <c:pt idx="48">
                  <c:v>47488</c:v>
                </c:pt>
                <c:pt idx="49">
                  <c:v>47519</c:v>
                </c:pt>
                <c:pt idx="50">
                  <c:v>47547</c:v>
                </c:pt>
                <c:pt idx="51">
                  <c:v>47578</c:v>
                </c:pt>
                <c:pt idx="52">
                  <c:v>47608</c:v>
                </c:pt>
                <c:pt idx="53">
                  <c:v>47639</c:v>
                </c:pt>
                <c:pt idx="54">
                  <c:v>47669</c:v>
                </c:pt>
                <c:pt idx="55">
                  <c:v>47700</c:v>
                </c:pt>
                <c:pt idx="56">
                  <c:v>47731</c:v>
                </c:pt>
                <c:pt idx="57">
                  <c:v>47761</c:v>
                </c:pt>
                <c:pt idx="58">
                  <c:v>47792</c:v>
                </c:pt>
                <c:pt idx="59">
                  <c:v>47822</c:v>
                </c:pt>
                <c:pt idx="60">
                  <c:v>47853</c:v>
                </c:pt>
                <c:pt idx="61">
                  <c:v>47884</c:v>
                </c:pt>
                <c:pt idx="62">
                  <c:v>47912</c:v>
                </c:pt>
                <c:pt idx="63">
                  <c:v>47943</c:v>
                </c:pt>
                <c:pt idx="64">
                  <c:v>47973</c:v>
                </c:pt>
                <c:pt idx="65">
                  <c:v>48004</c:v>
                </c:pt>
                <c:pt idx="66">
                  <c:v>48034</c:v>
                </c:pt>
                <c:pt idx="67">
                  <c:v>48065</c:v>
                </c:pt>
                <c:pt idx="68">
                  <c:v>48096</c:v>
                </c:pt>
                <c:pt idx="69">
                  <c:v>48126</c:v>
                </c:pt>
                <c:pt idx="70">
                  <c:v>48157</c:v>
                </c:pt>
                <c:pt idx="71">
                  <c:v>48187</c:v>
                </c:pt>
                <c:pt idx="72">
                  <c:v>48218</c:v>
                </c:pt>
                <c:pt idx="73">
                  <c:v>48249</c:v>
                </c:pt>
                <c:pt idx="74">
                  <c:v>48278</c:v>
                </c:pt>
                <c:pt idx="75">
                  <c:v>48309</c:v>
                </c:pt>
                <c:pt idx="76">
                  <c:v>48339</c:v>
                </c:pt>
                <c:pt idx="77">
                  <c:v>48370</c:v>
                </c:pt>
                <c:pt idx="78">
                  <c:v>48400</c:v>
                </c:pt>
                <c:pt idx="79">
                  <c:v>48431</c:v>
                </c:pt>
                <c:pt idx="80">
                  <c:v>48462</c:v>
                </c:pt>
                <c:pt idx="81">
                  <c:v>48492</c:v>
                </c:pt>
                <c:pt idx="82">
                  <c:v>48523</c:v>
                </c:pt>
                <c:pt idx="83">
                  <c:v>48553</c:v>
                </c:pt>
                <c:pt idx="84">
                  <c:v>48584</c:v>
                </c:pt>
                <c:pt idx="85">
                  <c:v>48615</c:v>
                </c:pt>
                <c:pt idx="86">
                  <c:v>48643</c:v>
                </c:pt>
                <c:pt idx="87">
                  <c:v>48674</c:v>
                </c:pt>
                <c:pt idx="88">
                  <c:v>48704</c:v>
                </c:pt>
                <c:pt idx="89">
                  <c:v>48735</c:v>
                </c:pt>
                <c:pt idx="90">
                  <c:v>48765</c:v>
                </c:pt>
                <c:pt idx="91">
                  <c:v>48796</c:v>
                </c:pt>
                <c:pt idx="92">
                  <c:v>48827</c:v>
                </c:pt>
                <c:pt idx="93">
                  <c:v>48857</c:v>
                </c:pt>
                <c:pt idx="94">
                  <c:v>48888</c:v>
                </c:pt>
                <c:pt idx="95">
                  <c:v>48918</c:v>
                </c:pt>
                <c:pt idx="96">
                  <c:v>48949</c:v>
                </c:pt>
                <c:pt idx="97">
                  <c:v>48980</c:v>
                </c:pt>
                <c:pt idx="98">
                  <c:v>49008</c:v>
                </c:pt>
                <c:pt idx="99">
                  <c:v>49039</c:v>
                </c:pt>
                <c:pt idx="100">
                  <c:v>49069</c:v>
                </c:pt>
                <c:pt idx="101">
                  <c:v>49100</c:v>
                </c:pt>
                <c:pt idx="102">
                  <c:v>49130</c:v>
                </c:pt>
                <c:pt idx="103">
                  <c:v>49161</c:v>
                </c:pt>
                <c:pt idx="104">
                  <c:v>49192</c:v>
                </c:pt>
                <c:pt idx="105">
                  <c:v>49222</c:v>
                </c:pt>
                <c:pt idx="106">
                  <c:v>49253</c:v>
                </c:pt>
                <c:pt idx="107">
                  <c:v>49283</c:v>
                </c:pt>
                <c:pt idx="108">
                  <c:v>49314</c:v>
                </c:pt>
                <c:pt idx="109">
                  <c:v>49345</c:v>
                </c:pt>
                <c:pt idx="110">
                  <c:v>49373</c:v>
                </c:pt>
                <c:pt idx="111">
                  <c:v>49404</c:v>
                </c:pt>
                <c:pt idx="112">
                  <c:v>49434</c:v>
                </c:pt>
                <c:pt idx="113">
                  <c:v>49465</c:v>
                </c:pt>
                <c:pt idx="114">
                  <c:v>49495</c:v>
                </c:pt>
                <c:pt idx="115">
                  <c:v>49526</c:v>
                </c:pt>
                <c:pt idx="116">
                  <c:v>49557</c:v>
                </c:pt>
                <c:pt idx="117">
                  <c:v>49587</c:v>
                </c:pt>
                <c:pt idx="118">
                  <c:v>49618</c:v>
                </c:pt>
                <c:pt idx="119">
                  <c:v>49648</c:v>
                </c:pt>
                <c:pt idx="120">
                  <c:v>49679</c:v>
                </c:pt>
                <c:pt idx="121">
                  <c:v>49710</c:v>
                </c:pt>
                <c:pt idx="122">
                  <c:v>49739</c:v>
                </c:pt>
                <c:pt idx="123">
                  <c:v>49770</c:v>
                </c:pt>
                <c:pt idx="124">
                  <c:v>49800</c:v>
                </c:pt>
                <c:pt idx="125">
                  <c:v>49831</c:v>
                </c:pt>
                <c:pt idx="126">
                  <c:v>49861</c:v>
                </c:pt>
                <c:pt idx="127">
                  <c:v>49892</c:v>
                </c:pt>
                <c:pt idx="128">
                  <c:v>49923</c:v>
                </c:pt>
                <c:pt idx="129">
                  <c:v>49953</c:v>
                </c:pt>
                <c:pt idx="130">
                  <c:v>49984</c:v>
                </c:pt>
                <c:pt idx="131">
                  <c:v>50014</c:v>
                </c:pt>
                <c:pt idx="132">
                  <c:v>50045</c:v>
                </c:pt>
                <c:pt idx="133">
                  <c:v>50076</c:v>
                </c:pt>
                <c:pt idx="134">
                  <c:v>50104</c:v>
                </c:pt>
                <c:pt idx="135">
                  <c:v>50135</c:v>
                </c:pt>
                <c:pt idx="136">
                  <c:v>50165</c:v>
                </c:pt>
                <c:pt idx="137">
                  <c:v>50196</c:v>
                </c:pt>
                <c:pt idx="138">
                  <c:v>50226</c:v>
                </c:pt>
                <c:pt idx="139">
                  <c:v>50257</c:v>
                </c:pt>
                <c:pt idx="140">
                  <c:v>50288</c:v>
                </c:pt>
                <c:pt idx="141">
                  <c:v>50318</c:v>
                </c:pt>
                <c:pt idx="142">
                  <c:v>50349</c:v>
                </c:pt>
                <c:pt idx="143">
                  <c:v>50379</c:v>
                </c:pt>
                <c:pt idx="144">
                  <c:v>50410</c:v>
                </c:pt>
                <c:pt idx="145">
                  <c:v>50441</c:v>
                </c:pt>
                <c:pt idx="146">
                  <c:v>50469</c:v>
                </c:pt>
                <c:pt idx="147">
                  <c:v>50500</c:v>
                </c:pt>
                <c:pt idx="148">
                  <c:v>50530</c:v>
                </c:pt>
                <c:pt idx="149">
                  <c:v>50561</c:v>
                </c:pt>
                <c:pt idx="150">
                  <c:v>50591</c:v>
                </c:pt>
                <c:pt idx="151">
                  <c:v>50622</c:v>
                </c:pt>
                <c:pt idx="152">
                  <c:v>50653</c:v>
                </c:pt>
                <c:pt idx="153">
                  <c:v>50683</c:v>
                </c:pt>
                <c:pt idx="154">
                  <c:v>50714</c:v>
                </c:pt>
                <c:pt idx="155">
                  <c:v>50744</c:v>
                </c:pt>
                <c:pt idx="156">
                  <c:v>50775</c:v>
                </c:pt>
                <c:pt idx="157">
                  <c:v>50806</c:v>
                </c:pt>
                <c:pt idx="158">
                  <c:v>50834</c:v>
                </c:pt>
                <c:pt idx="159">
                  <c:v>50865</c:v>
                </c:pt>
                <c:pt idx="160">
                  <c:v>50895</c:v>
                </c:pt>
                <c:pt idx="161">
                  <c:v>50926</c:v>
                </c:pt>
                <c:pt idx="162">
                  <c:v>50956</c:v>
                </c:pt>
                <c:pt idx="163">
                  <c:v>50987</c:v>
                </c:pt>
                <c:pt idx="164">
                  <c:v>51018</c:v>
                </c:pt>
                <c:pt idx="165">
                  <c:v>51048</c:v>
                </c:pt>
                <c:pt idx="166">
                  <c:v>51079</c:v>
                </c:pt>
                <c:pt idx="167">
                  <c:v>51109</c:v>
                </c:pt>
                <c:pt idx="168">
                  <c:v>51140</c:v>
                </c:pt>
                <c:pt idx="169">
                  <c:v>51171</c:v>
                </c:pt>
                <c:pt idx="170">
                  <c:v>51200</c:v>
                </c:pt>
                <c:pt idx="171">
                  <c:v>51231</c:v>
                </c:pt>
                <c:pt idx="172">
                  <c:v>51261</c:v>
                </c:pt>
                <c:pt idx="173">
                  <c:v>51292</c:v>
                </c:pt>
                <c:pt idx="174">
                  <c:v>51322</c:v>
                </c:pt>
                <c:pt idx="175">
                  <c:v>51353</c:v>
                </c:pt>
                <c:pt idx="176">
                  <c:v>51384</c:v>
                </c:pt>
                <c:pt idx="177">
                  <c:v>51414</c:v>
                </c:pt>
                <c:pt idx="178">
                  <c:v>51445</c:v>
                </c:pt>
                <c:pt idx="179">
                  <c:v>51475</c:v>
                </c:pt>
                <c:pt idx="180">
                  <c:v>51506</c:v>
                </c:pt>
                <c:pt idx="181">
                  <c:v>51537</c:v>
                </c:pt>
                <c:pt idx="182">
                  <c:v>51565</c:v>
                </c:pt>
                <c:pt idx="183">
                  <c:v>51596</c:v>
                </c:pt>
                <c:pt idx="184">
                  <c:v>51626</c:v>
                </c:pt>
                <c:pt idx="185">
                  <c:v>51657</c:v>
                </c:pt>
                <c:pt idx="186">
                  <c:v>51687</c:v>
                </c:pt>
                <c:pt idx="187">
                  <c:v>51718</c:v>
                </c:pt>
                <c:pt idx="188">
                  <c:v>51749</c:v>
                </c:pt>
                <c:pt idx="189">
                  <c:v>51779</c:v>
                </c:pt>
                <c:pt idx="190">
                  <c:v>51810</c:v>
                </c:pt>
                <c:pt idx="191">
                  <c:v>51840</c:v>
                </c:pt>
                <c:pt idx="192">
                  <c:v>51871</c:v>
                </c:pt>
                <c:pt idx="193">
                  <c:v>51902</c:v>
                </c:pt>
                <c:pt idx="194">
                  <c:v>51930</c:v>
                </c:pt>
                <c:pt idx="195">
                  <c:v>51961</c:v>
                </c:pt>
                <c:pt idx="196">
                  <c:v>51991</c:v>
                </c:pt>
                <c:pt idx="197">
                  <c:v>52022</c:v>
                </c:pt>
                <c:pt idx="198">
                  <c:v>52052</c:v>
                </c:pt>
                <c:pt idx="199">
                  <c:v>52083</c:v>
                </c:pt>
                <c:pt idx="200">
                  <c:v>52114</c:v>
                </c:pt>
                <c:pt idx="201">
                  <c:v>52144</c:v>
                </c:pt>
                <c:pt idx="202">
                  <c:v>52175</c:v>
                </c:pt>
                <c:pt idx="203">
                  <c:v>52205</c:v>
                </c:pt>
                <c:pt idx="204">
                  <c:v>52236</c:v>
                </c:pt>
                <c:pt idx="205">
                  <c:v>52267</c:v>
                </c:pt>
                <c:pt idx="206">
                  <c:v>52295</c:v>
                </c:pt>
                <c:pt idx="207">
                  <c:v>52326</c:v>
                </c:pt>
                <c:pt idx="208">
                  <c:v>52356</c:v>
                </c:pt>
                <c:pt idx="209">
                  <c:v>52387</c:v>
                </c:pt>
                <c:pt idx="210">
                  <c:v>52417</c:v>
                </c:pt>
                <c:pt idx="211">
                  <c:v>52448</c:v>
                </c:pt>
                <c:pt idx="212">
                  <c:v>52479</c:v>
                </c:pt>
                <c:pt idx="213">
                  <c:v>52509</c:v>
                </c:pt>
                <c:pt idx="214">
                  <c:v>52540</c:v>
                </c:pt>
                <c:pt idx="215">
                  <c:v>52570</c:v>
                </c:pt>
                <c:pt idx="216">
                  <c:v>52601</c:v>
                </c:pt>
                <c:pt idx="217">
                  <c:v>52632</c:v>
                </c:pt>
                <c:pt idx="218">
                  <c:v>52661</c:v>
                </c:pt>
                <c:pt idx="219">
                  <c:v>52692</c:v>
                </c:pt>
                <c:pt idx="220">
                  <c:v>52722</c:v>
                </c:pt>
                <c:pt idx="221">
                  <c:v>52753</c:v>
                </c:pt>
                <c:pt idx="222">
                  <c:v>52783</c:v>
                </c:pt>
                <c:pt idx="223">
                  <c:v>52814</c:v>
                </c:pt>
                <c:pt idx="224">
                  <c:v>52845</c:v>
                </c:pt>
                <c:pt idx="225">
                  <c:v>52875</c:v>
                </c:pt>
                <c:pt idx="226">
                  <c:v>52906</c:v>
                </c:pt>
                <c:pt idx="227">
                  <c:v>52936</c:v>
                </c:pt>
                <c:pt idx="228">
                  <c:v>52967</c:v>
                </c:pt>
                <c:pt idx="229">
                  <c:v>52998</c:v>
                </c:pt>
                <c:pt idx="230">
                  <c:v>53026</c:v>
                </c:pt>
                <c:pt idx="231">
                  <c:v>53057</c:v>
                </c:pt>
                <c:pt idx="232">
                  <c:v>53087</c:v>
                </c:pt>
                <c:pt idx="233">
                  <c:v>53118</c:v>
                </c:pt>
                <c:pt idx="234">
                  <c:v>53148</c:v>
                </c:pt>
                <c:pt idx="235">
                  <c:v>53179</c:v>
                </c:pt>
                <c:pt idx="236">
                  <c:v>53210</c:v>
                </c:pt>
                <c:pt idx="237">
                  <c:v>53240</c:v>
                </c:pt>
                <c:pt idx="238">
                  <c:v>53271</c:v>
                </c:pt>
                <c:pt idx="239">
                  <c:v>53301</c:v>
                </c:pt>
                <c:pt idx="240">
                  <c:v>53332</c:v>
                </c:pt>
                <c:pt idx="241">
                  <c:v>53363</c:v>
                </c:pt>
                <c:pt idx="242">
                  <c:v>53391</c:v>
                </c:pt>
                <c:pt idx="243">
                  <c:v>53422</c:v>
                </c:pt>
                <c:pt idx="244">
                  <c:v>53452</c:v>
                </c:pt>
                <c:pt idx="245">
                  <c:v>53483</c:v>
                </c:pt>
                <c:pt idx="246">
                  <c:v>53513</c:v>
                </c:pt>
                <c:pt idx="247">
                  <c:v>53544</c:v>
                </c:pt>
                <c:pt idx="248">
                  <c:v>53575</c:v>
                </c:pt>
                <c:pt idx="249">
                  <c:v>53605</c:v>
                </c:pt>
                <c:pt idx="250">
                  <c:v>53636</c:v>
                </c:pt>
                <c:pt idx="251">
                  <c:v>53666</c:v>
                </c:pt>
                <c:pt idx="252">
                  <c:v>53697</c:v>
                </c:pt>
                <c:pt idx="253">
                  <c:v>53728</c:v>
                </c:pt>
                <c:pt idx="254">
                  <c:v>53756</c:v>
                </c:pt>
                <c:pt idx="255">
                  <c:v>53787</c:v>
                </c:pt>
                <c:pt idx="256">
                  <c:v>53817</c:v>
                </c:pt>
                <c:pt idx="257">
                  <c:v>53848</c:v>
                </c:pt>
                <c:pt idx="258">
                  <c:v>53878</c:v>
                </c:pt>
                <c:pt idx="259">
                  <c:v>53909</c:v>
                </c:pt>
                <c:pt idx="260">
                  <c:v>53940</c:v>
                </c:pt>
                <c:pt idx="261">
                  <c:v>53970</c:v>
                </c:pt>
                <c:pt idx="262">
                  <c:v>54001</c:v>
                </c:pt>
                <c:pt idx="263">
                  <c:v>54031</c:v>
                </c:pt>
                <c:pt idx="264">
                  <c:v>54062</c:v>
                </c:pt>
                <c:pt idx="265">
                  <c:v>54093</c:v>
                </c:pt>
                <c:pt idx="266">
                  <c:v>54122</c:v>
                </c:pt>
                <c:pt idx="267">
                  <c:v>54153</c:v>
                </c:pt>
                <c:pt idx="268">
                  <c:v>54183</c:v>
                </c:pt>
                <c:pt idx="269">
                  <c:v>54214</c:v>
                </c:pt>
                <c:pt idx="270">
                  <c:v>54244</c:v>
                </c:pt>
                <c:pt idx="271">
                  <c:v>54275</c:v>
                </c:pt>
                <c:pt idx="272">
                  <c:v>54306</c:v>
                </c:pt>
                <c:pt idx="273">
                  <c:v>54336</c:v>
                </c:pt>
                <c:pt idx="274">
                  <c:v>54367</c:v>
                </c:pt>
                <c:pt idx="275">
                  <c:v>54397</c:v>
                </c:pt>
                <c:pt idx="276">
                  <c:v>54428</c:v>
                </c:pt>
                <c:pt idx="277">
                  <c:v>54459</c:v>
                </c:pt>
                <c:pt idx="278">
                  <c:v>54487</c:v>
                </c:pt>
                <c:pt idx="279">
                  <c:v>54518</c:v>
                </c:pt>
                <c:pt idx="280">
                  <c:v>54548</c:v>
                </c:pt>
                <c:pt idx="281">
                  <c:v>54579</c:v>
                </c:pt>
                <c:pt idx="282">
                  <c:v>54609</c:v>
                </c:pt>
                <c:pt idx="283">
                  <c:v>54640</c:v>
                </c:pt>
                <c:pt idx="284">
                  <c:v>54671</c:v>
                </c:pt>
                <c:pt idx="285">
                  <c:v>54701</c:v>
                </c:pt>
                <c:pt idx="286">
                  <c:v>54732</c:v>
                </c:pt>
                <c:pt idx="287">
                  <c:v>54762</c:v>
                </c:pt>
                <c:pt idx="288">
                  <c:v>54793</c:v>
                </c:pt>
                <c:pt idx="289">
                  <c:v>54824</c:v>
                </c:pt>
                <c:pt idx="290">
                  <c:v>54852</c:v>
                </c:pt>
                <c:pt idx="291">
                  <c:v>54883</c:v>
                </c:pt>
                <c:pt idx="292">
                  <c:v>54913</c:v>
                </c:pt>
                <c:pt idx="293">
                  <c:v>54944</c:v>
                </c:pt>
                <c:pt idx="294">
                  <c:v>54974</c:v>
                </c:pt>
                <c:pt idx="295">
                  <c:v>55005</c:v>
                </c:pt>
                <c:pt idx="296">
                  <c:v>55036</c:v>
                </c:pt>
                <c:pt idx="297">
                  <c:v>55066</c:v>
                </c:pt>
                <c:pt idx="298">
                  <c:v>55097</c:v>
                </c:pt>
                <c:pt idx="299">
                  <c:v>55127</c:v>
                </c:pt>
                <c:pt idx="300">
                  <c:v>55158</c:v>
                </c:pt>
                <c:pt idx="301">
                  <c:v>55189</c:v>
                </c:pt>
                <c:pt idx="302">
                  <c:v>55217</c:v>
                </c:pt>
                <c:pt idx="303">
                  <c:v>55248</c:v>
                </c:pt>
                <c:pt idx="304">
                  <c:v>55278</c:v>
                </c:pt>
                <c:pt idx="305">
                  <c:v>55309</c:v>
                </c:pt>
                <c:pt idx="306">
                  <c:v>55339</c:v>
                </c:pt>
                <c:pt idx="307">
                  <c:v>55370</c:v>
                </c:pt>
                <c:pt idx="308">
                  <c:v>55401</c:v>
                </c:pt>
                <c:pt idx="309">
                  <c:v>55431</c:v>
                </c:pt>
                <c:pt idx="310">
                  <c:v>55462</c:v>
                </c:pt>
                <c:pt idx="311">
                  <c:v>55492</c:v>
                </c:pt>
                <c:pt idx="312">
                  <c:v>55523</c:v>
                </c:pt>
                <c:pt idx="313">
                  <c:v>55554</c:v>
                </c:pt>
                <c:pt idx="314">
                  <c:v>55583</c:v>
                </c:pt>
                <c:pt idx="315">
                  <c:v>55614</c:v>
                </c:pt>
                <c:pt idx="316">
                  <c:v>55644</c:v>
                </c:pt>
                <c:pt idx="317">
                  <c:v>55675</c:v>
                </c:pt>
                <c:pt idx="318">
                  <c:v>55705</c:v>
                </c:pt>
                <c:pt idx="319">
                  <c:v>55736</c:v>
                </c:pt>
                <c:pt idx="320">
                  <c:v>55767</c:v>
                </c:pt>
                <c:pt idx="321">
                  <c:v>55797</c:v>
                </c:pt>
                <c:pt idx="322">
                  <c:v>55828</c:v>
                </c:pt>
                <c:pt idx="323">
                  <c:v>55858</c:v>
                </c:pt>
                <c:pt idx="324">
                  <c:v>55889</c:v>
                </c:pt>
                <c:pt idx="325">
                  <c:v>55920</c:v>
                </c:pt>
                <c:pt idx="326">
                  <c:v>55948</c:v>
                </c:pt>
                <c:pt idx="327">
                  <c:v>55979</c:v>
                </c:pt>
                <c:pt idx="328">
                  <c:v>56009</c:v>
                </c:pt>
                <c:pt idx="329">
                  <c:v>56040</c:v>
                </c:pt>
                <c:pt idx="330">
                  <c:v>56070</c:v>
                </c:pt>
                <c:pt idx="331">
                  <c:v>56101</c:v>
                </c:pt>
                <c:pt idx="332">
                  <c:v>56132</c:v>
                </c:pt>
                <c:pt idx="333">
                  <c:v>56162</c:v>
                </c:pt>
                <c:pt idx="334">
                  <c:v>56193</c:v>
                </c:pt>
                <c:pt idx="335">
                  <c:v>56223</c:v>
                </c:pt>
                <c:pt idx="336">
                  <c:v>56254</c:v>
                </c:pt>
                <c:pt idx="337">
                  <c:v>56285</c:v>
                </c:pt>
                <c:pt idx="338">
                  <c:v>56313</c:v>
                </c:pt>
                <c:pt idx="339">
                  <c:v>56344</c:v>
                </c:pt>
                <c:pt idx="340">
                  <c:v>56374</c:v>
                </c:pt>
                <c:pt idx="341">
                  <c:v>56405</c:v>
                </c:pt>
                <c:pt idx="342">
                  <c:v>56435</c:v>
                </c:pt>
                <c:pt idx="343">
                  <c:v>56466</c:v>
                </c:pt>
                <c:pt idx="344">
                  <c:v>56497</c:v>
                </c:pt>
                <c:pt idx="345">
                  <c:v>56527</c:v>
                </c:pt>
                <c:pt idx="346">
                  <c:v>56558</c:v>
                </c:pt>
                <c:pt idx="347">
                  <c:v>56588</c:v>
                </c:pt>
                <c:pt idx="348">
                  <c:v>56619</c:v>
                </c:pt>
                <c:pt idx="349">
                  <c:v>56650</c:v>
                </c:pt>
                <c:pt idx="350">
                  <c:v>56678</c:v>
                </c:pt>
                <c:pt idx="351">
                  <c:v>56709</c:v>
                </c:pt>
                <c:pt idx="352">
                  <c:v>56739</c:v>
                </c:pt>
                <c:pt idx="353">
                  <c:v>56770</c:v>
                </c:pt>
                <c:pt idx="354">
                  <c:v>56800</c:v>
                </c:pt>
                <c:pt idx="355">
                  <c:v>56831</c:v>
                </c:pt>
                <c:pt idx="356">
                  <c:v>56862</c:v>
                </c:pt>
                <c:pt idx="357">
                  <c:v>56892</c:v>
                </c:pt>
                <c:pt idx="358">
                  <c:v>56923</c:v>
                </c:pt>
                <c:pt idx="359">
                  <c:v>56953</c:v>
                </c:pt>
                <c:pt idx="360">
                  <c:v>56984</c:v>
                </c:pt>
                <c:pt idx="361">
                  <c:v>57015</c:v>
                </c:pt>
                <c:pt idx="362">
                  <c:v>57044</c:v>
                </c:pt>
                <c:pt idx="363">
                  <c:v>57075</c:v>
                </c:pt>
                <c:pt idx="364">
                  <c:v>57105</c:v>
                </c:pt>
                <c:pt idx="365">
                  <c:v>57136</c:v>
                </c:pt>
                <c:pt idx="366">
                  <c:v>57166</c:v>
                </c:pt>
                <c:pt idx="367">
                  <c:v>57197</c:v>
                </c:pt>
                <c:pt idx="368">
                  <c:v>57228</c:v>
                </c:pt>
                <c:pt idx="369">
                  <c:v>57258</c:v>
                </c:pt>
                <c:pt idx="370">
                  <c:v>57289</c:v>
                </c:pt>
                <c:pt idx="371">
                  <c:v>57319</c:v>
                </c:pt>
                <c:pt idx="372">
                  <c:v>57350</c:v>
                </c:pt>
                <c:pt idx="373">
                  <c:v>57381</c:v>
                </c:pt>
                <c:pt idx="374">
                  <c:v>57409</c:v>
                </c:pt>
                <c:pt idx="375">
                  <c:v>57440</c:v>
                </c:pt>
                <c:pt idx="376">
                  <c:v>57470</c:v>
                </c:pt>
                <c:pt idx="377">
                  <c:v>57501</c:v>
                </c:pt>
                <c:pt idx="378">
                  <c:v>57531</c:v>
                </c:pt>
                <c:pt idx="379">
                  <c:v>57562</c:v>
                </c:pt>
                <c:pt idx="380">
                  <c:v>57593</c:v>
                </c:pt>
                <c:pt idx="381">
                  <c:v>57623</c:v>
                </c:pt>
                <c:pt idx="382">
                  <c:v>57654</c:v>
                </c:pt>
                <c:pt idx="383">
                  <c:v>57684</c:v>
                </c:pt>
                <c:pt idx="384">
                  <c:v>57715</c:v>
                </c:pt>
                <c:pt idx="385">
                  <c:v>57746</c:v>
                </c:pt>
                <c:pt idx="386">
                  <c:v>57774</c:v>
                </c:pt>
                <c:pt idx="387">
                  <c:v>57805</c:v>
                </c:pt>
                <c:pt idx="388">
                  <c:v>57835</c:v>
                </c:pt>
                <c:pt idx="389">
                  <c:v>57866</c:v>
                </c:pt>
                <c:pt idx="390">
                  <c:v>57896</c:v>
                </c:pt>
                <c:pt idx="391">
                  <c:v>57927</c:v>
                </c:pt>
                <c:pt idx="392">
                  <c:v>57958</c:v>
                </c:pt>
                <c:pt idx="393">
                  <c:v>57988</c:v>
                </c:pt>
                <c:pt idx="394">
                  <c:v>58019</c:v>
                </c:pt>
                <c:pt idx="395">
                  <c:v>58049</c:v>
                </c:pt>
                <c:pt idx="396">
                  <c:v>58080</c:v>
                </c:pt>
                <c:pt idx="397">
                  <c:v>58111</c:v>
                </c:pt>
                <c:pt idx="398">
                  <c:v>58139</c:v>
                </c:pt>
                <c:pt idx="399">
                  <c:v>58170</c:v>
                </c:pt>
                <c:pt idx="400">
                  <c:v>58200</c:v>
                </c:pt>
                <c:pt idx="401">
                  <c:v>58231</c:v>
                </c:pt>
                <c:pt idx="402">
                  <c:v>58261</c:v>
                </c:pt>
                <c:pt idx="403">
                  <c:v>58292</c:v>
                </c:pt>
                <c:pt idx="404">
                  <c:v>58323</c:v>
                </c:pt>
                <c:pt idx="405">
                  <c:v>58353</c:v>
                </c:pt>
                <c:pt idx="406">
                  <c:v>58384</c:v>
                </c:pt>
                <c:pt idx="407">
                  <c:v>58414</c:v>
                </c:pt>
                <c:pt idx="408">
                  <c:v>58445</c:v>
                </c:pt>
                <c:pt idx="409">
                  <c:v>58476</c:v>
                </c:pt>
                <c:pt idx="410">
                  <c:v>58505</c:v>
                </c:pt>
                <c:pt idx="411">
                  <c:v>58536</c:v>
                </c:pt>
                <c:pt idx="412">
                  <c:v>58566</c:v>
                </c:pt>
                <c:pt idx="413">
                  <c:v>58597</c:v>
                </c:pt>
                <c:pt idx="414">
                  <c:v>58627</c:v>
                </c:pt>
                <c:pt idx="415">
                  <c:v>58658</c:v>
                </c:pt>
                <c:pt idx="416">
                  <c:v>58689</c:v>
                </c:pt>
                <c:pt idx="417">
                  <c:v>58719</c:v>
                </c:pt>
                <c:pt idx="418">
                  <c:v>58750</c:v>
                </c:pt>
                <c:pt idx="419">
                  <c:v>58780</c:v>
                </c:pt>
              </c:numCache>
            </c:numRef>
          </c:cat>
          <c:val>
            <c:numRef>
              <c:f>SIMULAÇÃO!$E$9:$E$210</c:f>
              <c:numCache>
                <c:formatCode>_("R$ "* #,##0.00_);_("R$ "* \(#,##0.00\);_("R$ "* "-"??_);_(@_)</c:formatCode>
                <c:ptCount val="202"/>
                <c:pt idx="0">
                  <c:v>1700</c:v>
                </c:pt>
                <c:pt idx="1">
                  <c:v>1700</c:v>
                </c:pt>
                <c:pt idx="2">
                  <c:v>1700</c:v>
                </c:pt>
                <c:pt idx="3">
                  <c:v>1700</c:v>
                </c:pt>
                <c:pt idx="4">
                  <c:v>1700</c:v>
                </c:pt>
                <c:pt idx="5">
                  <c:v>1700</c:v>
                </c:pt>
                <c:pt idx="6">
                  <c:v>1700</c:v>
                </c:pt>
                <c:pt idx="7">
                  <c:v>1700</c:v>
                </c:pt>
                <c:pt idx="8">
                  <c:v>1700</c:v>
                </c:pt>
                <c:pt idx="9">
                  <c:v>1700</c:v>
                </c:pt>
                <c:pt idx="10">
                  <c:v>1700</c:v>
                </c:pt>
                <c:pt idx="11">
                  <c:v>1700</c:v>
                </c:pt>
                <c:pt idx="12">
                  <c:v>1700</c:v>
                </c:pt>
                <c:pt idx="13">
                  <c:v>1700</c:v>
                </c:pt>
                <c:pt idx="14">
                  <c:v>1700</c:v>
                </c:pt>
                <c:pt idx="15">
                  <c:v>1700</c:v>
                </c:pt>
                <c:pt idx="16">
                  <c:v>1700</c:v>
                </c:pt>
                <c:pt idx="17">
                  <c:v>1700</c:v>
                </c:pt>
                <c:pt idx="18">
                  <c:v>1700</c:v>
                </c:pt>
                <c:pt idx="19">
                  <c:v>1700</c:v>
                </c:pt>
                <c:pt idx="20">
                  <c:v>1700</c:v>
                </c:pt>
                <c:pt idx="21">
                  <c:v>1700</c:v>
                </c:pt>
                <c:pt idx="22">
                  <c:v>1700</c:v>
                </c:pt>
                <c:pt idx="23">
                  <c:v>1700</c:v>
                </c:pt>
                <c:pt idx="24">
                  <c:v>1700</c:v>
                </c:pt>
                <c:pt idx="25">
                  <c:v>1700</c:v>
                </c:pt>
                <c:pt idx="26">
                  <c:v>1700</c:v>
                </c:pt>
                <c:pt idx="27">
                  <c:v>1700</c:v>
                </c:pt>
                <c:pt idx="28">
                  <c:v>1700</c:v>
                </c:pt>
                <c:pt idx="29">
                  <c:v>1700</c:v>
                </c:pt>
                <c:pt idx="30">
                  <c:v>1700</c:v>
                </c:pt>
                <c:pt idx="31">
                  <c:v>1700</c:v>
                </c:pt>
                <c:pt idx="32">
                  <c:v>1700</c:v>
                </c:pt>
                <c:pt idx="33">
                  <c:v>1700</c:v>
                </c:pt>
                <c:pt idx="34">
                  <c:v>1700</c:v>
                </c:pt>
                <c:pt idx="35">
                  <c:v>1700</c:v>
                </c:pt>
                <c:pt idx="36">
                  <c:v>1700</c:v>
                </c:pt>
                <c:pt idx="37">
                  <c:v>1700</c:v>
                </c:pt>
                <c:pt idx="38">
                  <c:v>1700</c:v>
                </c:pt>
                <c:pt idx="39">
                  <c:v>1700</c:v>
                </c:pt>
                <c:pt idx="40">
                  <c:v>1700</c:v>
                </c:pt>
                <c:pt idx="41">
                  <c:v>1700</c:v>
                </c:pt>
                <c:pt idx="42">
                  <c:v>1700</c:v>
                </c:pt>
                <c:pt idx="43">
                  <c:v>1700</c:v>
                </c:pt>
                <c:pt idx="44">
                  <c:v>1700</c:v>
                </c:pt>
                <c:pt idx="45">
                  <c:v>1700</c:v>
                </c:pt>
                <c:pt idx="46">
                  <c:v>1700</c:v>
                </c:pt>
                <c:pt idx="47">
                  <c:v>1700</c:v>
                </c:pt>
                <c:pt idx="48">
                  <c:v>1700</c:v>
                </c:pt>
                <c:pt idx="49">
                  <c:v>1700</c:v>
                </c:pt>
                <c:pt idx="50">
                  <c:v>1700</c:v>
                </c:pt>
                <c:pt idx="51">
                  <c:v>1700</c:v>
                </c:pt>
                <c:pt idx="52">
                  <c:v>1700</c:v>
                </c:pt>
                <c:pt idx="53">
                  <c:v>1700</c:v>
                </c:pt>
                <c:pt idx="54">
                  <c:v>1700</c:v>
                </c:pt>
                <c:pt idx="55">
                  <c:v>1700</c:v>
                </c:pt>
                <c:pt idx="56">
                  <c:v>1700</c:v>
                </c:pt>
                <c:pt idx="57">
                  <c:v>1700</c:v>
                </c:pt>
                <c:pt idx="58">
                  <c:v>1700</c:v>
                </c:pt>
                <c:pt idx="59">
                  <c:v>1700</c:v>
                </c:pt>
                <c:pt idx="60">
                  <c:v>1700</c:v>
                </c:pt>
                <c:pt idx="61">
                  <c:v>1700</c:v>
                </c:pt>
                <c:pt idx="62">
                  <c:v>1700</c:v>
                </c:pt>
                <c:pt idx="63">
                  <c:v>1700</c:v>
                </c:pt>
                <c:pt idx="64">
                  <c:v>1700</c:v>
                </c:pt>
                <c:pt idx="65">
                  <c:v>1700</c:v>
                </c:pt>
                <c:pt idx="66">
                  <c:v>1700</c:v>
                </c:pt>
                <c:pt idx="67">
                  <c:v>1700</c:v>
                </c:pt>
                <c:pt idx="68">
                  <c:v>1700</c:v>
                </c:pt>
                <c:pt idx="69">
                  <c:v>1700</c:v>
                </c:pt>
                <c:pt idx="70">
                  <c:v>1700</c:v>
                </c:pt>
                <c:pt idx="71">
                  <c:v>1700</c:v>
                </c:pt>
                <c:pt idx="72">
                  <c:v>1700</c:v>
                </c:pt>
                <c:pt idx="73">
                  <c:v>1700</c:v>
                </c:pt>
                <c:pt idx="74">
                  <c:v>1700</c:v>
                </c:pt>
                <c:pt idx="75">
                  <c:v>1700</c:v>
                </c:pt>
                <c:pt idx="76">
                  <c:v>1700</c:v>
                </c:pt>
                <c:pt idx="77">
                  <c:v>1700</c:v>
                </c:pt>
                <c:pt idx="78">
                  <c:v>1700</c:v>
                </c:pt>
                <c:pt idx="79">
                  <c:v>1700</c:v>
                </c:pt>
                <c:pt idx="80">
                  <c:v>1700</c:v>
                </c:pt>
                <c:pt idx="81">
                  <c:v>1700</c:v>
                </c:pt>
                <c:pt idx="82">
                  <c:v>1700</c:v>
                </c:pt>
                <c:pt idx="83">
                  <c:v>1700</c:v>
                </c:pt>
                <c:pt idx="84">
                  <c:v>1700</c:v>
                </c:pt>
                <c:pt idx="85">
                  <c:v>1700</c:v>
                </c:pt>
                <c:pt idx="86">
                  <c:v>1700</c:v>
                </c:pt>
                <c:pt idx="87">
                  <c:v>1700</c:v>
                </c:pt>
                <c:pt idx="88">
                  <c:v>1700</c:v>
                </c:pt>
                <c:pt idx="89">
                  <c:v>1700</c:v>
                </c:pt>
                <c:pt idx="90">
                  <c:v>1700</c:v>
                </c:pt>
                <c:pt idx="91">
                  <c:v>1700</c:v>
                </c:pt>
                <c:pt idx="92">
                  <c:v>1700</c:v>
                </c:pt>
                <c:pt idx="93">
                  <c:v>1700</c:v>
                </c:pt>
                <c:pt idx="94">
                  <c:v>1700</c:v>
                </c:pt>
                <c:pt idx="95">
                  <c:v>1700</c:v>
                </c:pt>
                <c:pt idx="96">
                  <c:v>1700</c:v>
                </c:pt>
                <c:pt idx="97">
                  <c:v>1700</c:v>
                </c:pt>
                <c:pt idx="98">
                  <c:v>1700</c:v>
                </c:pt>
                <c:pt idx="99">
                  <c:v>1700</c:v>
                </c:pt>
                <c:pt idx="100">
                  <c:v>1700</c:v>
                </c:pt>
                <c:pt idx="101">
                  <c:v>1700</c:v>
                </c:pt>
                <c:pt idx="102">
                  <c:v>1700</c:v>
                </c:pt>
                <c:pt idx="103">
                  <c:v>1700</c:v>
                </c:pt>
                <c:pt idx="104">
                  <c:v>1700</c:v>
                </c:pt>
                <c:pt idx="105">
                  <c:v>1700</c:v>
                </c:pt>
                <c:pt idx="106">
                  <c:v>1700</c:v>
                </c:pt>
                <c:pt idx="107">
                  <c:v>1700</c:v>
                </c:pt>
                <c:pt idx="108">
                  <c:v>1700</c:v>
                </c:pt>
                <c:pt idx="109">
                  <c:v>1700</c:v>
                </c:pt>
                <c:pt idx="110">
                  <c:v>1700</c:v>
                </c:pt>
                <c:pt idx="111">
                  <c:v>1700</c:v>
                </c:pt>
                <c:pt idx="112">
                  <c:v>1700</c:v>
                </c:pt>
                <c:pt idx="113">
                  <c:v>1700</c:v>
                </c:pt>
                <c:pt idx="114">
                  <c:v>1700</c:v>
                </c:pt>
                <c:pt idx="115">
                  <c:v>1700</c:v>
                </c:pt>
                <c:pt idx="116">
                  <c:v>1700</c:v>
                </c:pt>
                <c:pt idx="117">
                  <c:v>1700</c:v>
                </c:pt>
                <c:pt idx="118">
                  <c:v>1700</c:v>
                </c:pt>
                <c:pt idx="119">
                  <c:v>1700</c:v>
                </c:pt>
                <c:pt idx="120">
                  <c:v>1700</c:v>
                </c:pt>
                <c:pt idx="121">
                  <c:v>1700</c:v>
                </c:pt>
                <c:pt idx="122">
                  <c:v>1700</c:v>
                </c:pt>
                <c:pt idx="123">
                  <c:v>1700</c:v>
                </c:pt>
                <c:pt idx="124">
                  <c:v>1700</c:v>
                </c:pt>
                <c:pt idx="125">
                  <c:v>1700</c:v>
                </c:pt>
                <c:pt idx="126">
                  <c:v>1700</c:v>
                </c:pt>
                <c:pt idx="127">
                  <c:v>1700</c:v>
                </c:pt>
                <c:pt idx="128">
                  <c:v>1700</c:v>
                </c:pt>
                <c:pt idx="129">
                  <c:v>1700</c:v>
                </c:pt>
                <c:pt idx="130">
                  <c:v>1565.8749676818618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B7B-45B7-979B-910728C0DCF8}"/>
            </c:ext>
          </c:extLst>
        </c:ser>
        <c:ser>
          <c:idx val="1"/>
          <c:order val="1"/>
          <c:tx>
            <c:strRef>
              <c:f>SIMULAÇÃO!$G$8</c:f>
              <c:strCache>
                <c:ptCount val="1"/>
                <c:pt idx="0">
                  <c:v>PARCELA-TEMPO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SIMULAÇÃO!$C$9:$C$428</c:f>
              <c:numCache>
                <c:formatCode>[$-416]dd\-mmm\-yy;@</c:formatCode>
                <c:ptCount val="420"/>
                <c:pt idx="0">
                  <c:v>46027</c:v>
                </c:pt>
                <c:pt idx="1">
                  <c:v>46058</c:v>
                </c:pt>
                <c:pt idx="2">
                  <c:v>46086</c:v>
                </c:pt>
                <c:pt idx="3">
                  <c:v>46117</c:v>
                </c:pt>
                <c:pt idx="4">
                  <c:v>46147</c:v>
                </c:pt>
                <c:pt idx="5">
                  <c:v>46178</c:v>
                </c:pt>
                <c:pt idx="6">
                  <c:v>46208</c:v>
                </c:pt>
                <c:pt idx="7">
                  <c:v>46239</c:v>
                </c:pt>
                <c:pt idx="8">
                  <c:v>46270</c:v>
                </c:pt>
                <c:pt idx="9">
                  <c:v>46300</c:v>
                </c:pt>
                <c:pt idx="10">
                  <c:v>46331</c:v>
                </c:pt>
                <c:pt idx="11">
                  <c:v>46361</c:v>
                </c:pt>
                <c:pt idx="12">
                  <c:v>46392</c:v>
                </c:pt>
                <c:pt idx="13">
                  <c:v>46423</c:v>
                </c:pt>
                <c:pt idx="14">
                  <c:v>46451</c:v>
                </c:pt>
                <c:pt idx="15">
                  <c:v>46482</c:v>
                </c:pt>
                <c:pt idx="16">
                  <c:v>46512</c:v>
                </c:pt>
                <c:pt idx="17">
                  <c:v>46543</c:v>
                </c:pt>
                <c:pt idx="18">
                  <c:v>46573</c:v>
                </c:pt>
                <c:pt idx="19">
                  <c:v>46604</c:v>
                </c:pt>
                <c:pt idx="20">
                  <c:v>46635</c:v>
                </c:pt>
                <c:pt idx="21">
                  <c:v>46665</c:v>
                </c:pt>
                <c:pt idx="22">
                  <c:v>46696</c:v>
                </c:pt>
                <c:pt idx="23">
                  <c:v>46726</c:v>
                </c:pt>
                <c:pt idx="24">
                  <c:v>46757</c:v>
                </c:pt>
                <c:pt idx="25">
                  <c:v>46788</c:v>
                </c:pt>
                <c:pt idx="26">
                  <c:v>46817</c:v>
                </c:pt>
                <c:pt idx="27">
                  <c:v>46848</c:v>
                </c:pt>
                <c:pt idx="28">
                  <c:v>46878</c:v>
                </c:pt>
                <c:pt idx="29">
                  <c:v>46909</c:v>
                </c:pt>
                <c:pt idx="30">
                  <c:v>46939</c:v>
                </c:pt>
                <c:pt idx="31">
                  <c:v>46970</c:v>
                </c:pt>
                <c:pt idx="32">
                  <c:v>47001</c:v>
                </c:pt>
                <c:pt idx="33">
                  <c:v>47031</c:v>
                </c:pt>
                <c:pt idx="34">
                  <c:v>47062</c:v>
                </c:pt>
                <c:pt idx="35">
                  <c:v>47092</c:v>
                </c:pt>
                <c:pt idx="36">
                  <c:v>47123</c:v>
                </c:pt>
                <c:pt idx="37">
                  <c:v>47154</c:v>
                </c:pt>
                <c:pt idx="38">
                  <c:v>47182</c:v>
                </c:pt>
                <c:pt idx="39">
                  <c:v>47213</c:v>
                </c:pt>
                <c:pt idx="40">
                  <c:v>47243</c:v>
                </c:pt>
                <c:pt idx="41">
                  <c:v>47274</c:v>
                </c:pt>
                <c:pt idx="42">
                  <c:v>47304</c:v>
                </c:pt>
                <c:pt idx="43">
                  <c:v>47335</c:v>
                </c:pt>
                <c:pt idx="44">
                  <c:v>47366</c:v>
                </c:pt>
                <c:pt idx="45">
                  <c:v>47396</c:v>
                </c:pt>
                <c:pt idx="46">
                  <c:v>47427</c:v>
                </c:pt>
                <c:pt idx="47">
                  <c:v>47457</c:v>
                </c:pt>
                <c:pt idx="48">
                  <c:v>47488</c:v>
                </c:pt>
                <c:pt idx="49">
                  <c:v>47519</c:v>
                </c:pt>
                <c:pt idx="50">
                  <c:v>47547</c:v>
                </c:pt>
                <c:pt idx="51">
                  <c:v>47578</c:v>
                </c:pt>
                <c:pt idx="52">
                  <c:v>47608</c:v>
                </c:pt>
                <c:pt idx="53">
                  <c:v>47639</c:v>
                </c:pt>
                <c:pt idx="54">
                  <c:v>47669</c:v>
                </c:pt>
                <c:pt idx="55">
                  <c:v>47700</c:v>
                </c:pt>
                <c:pt idx="56">
                  <c:v>47731</c:v>
                </c:pt>
                <c:pt idx="57">
                  <c:v>47761</c:v>
                </c:pt>
                <c:pt idx="58">
                  <c:v>47792</c:v>
                </c:pt>
                <c:pt idx="59">
                  <c:v>47822</c:v>
                </c:pt>
                <c:pt idx="60">
                  <c:v>47853</c:v>
                </c:pt>
                <c:pt idx="61">
                  <c:v>47884</c:v>
                </c:pt>
                <c:pt idx="62">
                  <c:v>47912</c:v>
                </c:pt>
                <c:pt idx="63">
                  <c:v>47943</c:v>
                </c:pt>
                <c:pt idx="64">
                  <c:v>47973</c:v>
                </c:pt>
                <c:pt idx="65">
                  <c:v>48004</c:v>
                </c:pt>
                <c:pt idx="66">
                  <c:v>48034</c:v>
                </c:pt>
                <c:pt idx="67">
                  <c:v>48065</c:v>
                </c:pt>
                <c:pt idx="68">
                  <c:v>48096</c:v>
                </c:pt>
                <c:pt idx="69">
                  <c:v>48126</c:v>
                </c:pt>
                <c:pt idx="70">
                  <c:v>48157</c:v>
                </c:pt>
                <c:pt idx="71">
                  <c:v>48187</c:v>
                </c:pt>
                <c:pt idx="72">
                  <c:v>48218</c:v>
                </c:pt>
                <c:pt idx="73">
                  <c:v>48249</c:v>
                </c:pt>
                <c:pt idx="74">
                  <c:v>48278</c:v>
                </c:pt>
                <c:pt idx="75">
                  <c:v>48309</c:v>
                </c:pt>
                <c:pt idx="76">
                  <c:v>48339</c:v>
                </c:pt>
                <c:pt idx="77">
                  <c:v>48370</c:v>
                </c:pt>
                <c:pt idx="78">
                  <c:v>48400</c:v>
                </c:pt>
                <c:pt idx="79">
                  <c:v>48431</c:v>
                </c:pt>
                <c:pt idx="80">
                  <c:v>48462</c:v>
                </c:pt>
                <c:pt idx="81">
                  <c:v>48492</c:v>
                </c:pt>
                <c:pt idx="82">
                  <c:v>48523</c:v>
                </c:pt>
                <c:pt idx="83">
                  <c:v>48553</c:v>
                </c:pt>
                <c:pt idx="84">
                  <c:v>48584</c:v>
                </c:pt>
                <c:pt idx="85">
                  <c:v>48615</c:v>
                </c:pt>
                <c:pt idx="86">
                  <c:v>48643</c:v>
                </c:pt>
                <c:pt idx="87">
                  <c:v>48674</c:v>
                </c:pt>
                <c:pt idx="88">
                  <c:v>48704</c:v>
                </c:pt>
                <c:pt idx="89">
                  <c:v>48735</c:v>
                </c:pt>
                <c:pt idx="90">
                  <c:v>48765</c:v>
                </c:pt>
                <c:pt idx="91">
                  <c:v>48796</c:v>
                </c:pt>
                <c:pt idx="92">
                  <c:v>48827</c:v>
                </c:pt>
                <c:pt idx="93">
                  <c:v>48857</c:v>
                </c:pt>
                <c:pt idx="94">
                  <c:v>48888</c:v>
                </c:pt>
                <c:pt idx="95">
                  <c:v>48918</c:v>
                </c:pt>
                <c:pt idx="96">
                  <c:v>48949</c:v>
                </c:pt>
                <c:pt idx="97">
                  <c:v>48980</c:v>
                </c:pt>
                <c:pt idx="98">
                  <c:v>49008</c:v>
                </c:pt>
                <c:pt idx="99">
                  <c:v>49039</c:v>
                </c:pt>
                <c:pt idx="100">
                  <c:v>49069</c:v>
                </c:pt>
                <c:pt idx="101">
                  <c:v>49100</c:v>
                </c:pt>
                <c:pt idx="102">
                  <c:v>49130</c:v>
                </c:pt>
                <c:pt idx="103">
                  <c:v>49161</c:v>
                </c:pt>
                <c:pt idx="104">
                  <c:v>49192</c:v>
                </c:pt>
                <c:pt idx="105">
                  <c:v>49222</c:v>
                </c:pt>
                <c:pt idx="106">
                  <c:v>49253</c:v>
                </c:pt>
                <c:pt idx="107">
                  <c:v>49283</c:v>
                </c:pt>
                <c:pt idx="108">
                  <c:v>49314</c:v>
                </c:pt>
                <c:pt idx="109">
                  <c:v>49345</c:v>
                </c:pt>
                <c:pt idx="110">
                  <c:v>49373</c:v>
                </c:pt>
                <c:pt idx="111">
                  <c:v>49404</c:v>
                </c:pt>
                <c:pt idx="112">
                  <c:v>49434</c:v>
                </c:pt>
                <c:pt idx="113">
                  <c:v>49465</c:v>
                </c:pt>
                <c:pt idx="114">
                  <c:v>49495</c:v>
                </c:pt>
                <c:pt idx="115">
                  <c:v>49526</c:v>
                </c:pt>
                <c:pt idx="116">
                  <c:v>49557</c:v>
                </c:pt>
                <c:pt idx="117">
                  <c:v>49587</c:v>
                </c:pt>
                <c:pt idx="118">
                  <c:v>49618</c:v>
                </c:pt>
                <c:pt idx="119">
                  <c:v>49648</c:v>
                </c:pt>
                <c:pt idx="120">
                  <c:v>49679</c:v>
                </c:pt>
                <c:pt idx="121">
                  <c:v>49710</c:v>
                </c:pt>
                <c:pt idx="122">
                  <c:v>49739</c:v>
                </c:pt>
                <c:pt idx="123">
                  <c:v>49770</c:v>
                </c:pt>
                <c:pt idx="124">
                  <c:v>49800</c:v>
                </c:pt>
                <c:pt idx="125">
                  <c:v>49831</c:v>
                </c:pt>
                <c:pt idx="126">
                  <c:v>49861</c:v>
                </c:pt>
                <c:pt idx="127">
                  <c:v>49892</c:v>
                </c:pt>
                <c:pt idx="128">
                  <c:v>49923</c:v>
                </c:pt>
                <c:pt idx="129">
                  <c:v>49953</c:v>
                </c:pt>
                <c:pt idx="130">
                  <c:v>49984</c:v>
                </c:pt>
                <c:pt idx="131">
                  <c:v>50014</c:v>
                </c:pt>
                <c:pt idx="132">
                  <c:v>50045</c:v>
                </c:pt>
                <c:pt idx="133">
                  <c:v>50076</c:v>
                </c:pt>
                <c:pt idx="134">
                  <c:v>50104</c:v>
                </c:pt>
                <c:pt idx="135">
                  <c:v>50135</c:v>
                </c:pt>
                <c:pt idx="136">
                  <c:v>50165</c:v>
                </c:pt>
                <c:pt idx="137">
                  <c:v>50196</c:v>
                </c:pt>
                <c:pt idx="138">
                  <c:v>50226</c:v>
                </c:pt>
                <c:pt idx="139">
                  <c:v>50257</c:v>
                </c:pt>
                <c:pt idx="140">
                  <c:v>50288</c:v>
                </c:pt>
                <c:pt idx="141">
                  <c:v>50318</c:v>
                </c:pt>
                <c:pt idx="142">
                  <c:v>50349</c:v>
                </c:pt>
                <c:pt idx="143">
                  <c:v>50379</c:v>
                </c:pt>
                <c:pt idx="144">
                  <c:v>50410</c:v>
                </c:pt>
                <c:pt idx="145">
                  <c:v>50441</c:v>
                </c:pt>
                <c:pt idx="146">
                  <c:v>50469</c:v>
                </c:pt>
                <c:pt idx="147">
                  <c:v>50500</c:v>
                </c:pt>
                <c:pt idx="148">
                  <c:v>50530</c:v>
                </c:pt>
                <c:pt idx="149">
                  <c:v>50561</c:v>
                </c:pt>
                <c:pt idx="150">
                  <c:v>50591</c:v>
                </c:pt>
                <c:pt idx="151">
                  <c:v>50622</c:v>
                </c:pt>
                <c:pt idx="152">
                  <c:v>50653</c:v>
                </c:pt>
                <c:pt idx="153">
                  <c:v>50683</c:v>
                </c:pt>
                <c:pt idx="154">
                  <c:v>50714</c:v>
                </c:pt>
                <c:pt idx="155">
                  <c:v>50744</c:v>
                </c:pt>
                <c:pt idx="156">
                  <c:v>50775</c:v>
                </c:pt>
                <c:pt idx="157">
                  <c:v>50806</c:v>
                </c:pt>
                <c:pt idx="158">
                  <c:v>50834</c:v>
                </c:pt>
                <c:pt idx="159">
                  <c:v>50865</c:v>
                </c:pt>
                <c:pt idx="160">
                  <c:v>50895</c:v>
                </c:pt>
                <c:pt idx="161">
                  <c:v>50926</c:v>
                </c:pt>
                <c:pt idx="162">
                  <c:v>50956</c:v>
                </c:pt>
                <c:pt idx="163">
                  <c:v>50987</c:v>
                </c:pt>
                <c:pt idx="164">
                  <c:v>51018</c:v>
                </c:pt>
                <c:pt idx="165">
                  <c:v>51048</c:v>
                </c:pt>
                <c:pt idx="166">
                  <c:v>51079</c:v>
                </c:pt>
                <c:pt idx="167">
                  <c:v>51109</c:v>
                </c:pt>
                <c:pt idx="168">
                  <c:v>51140</c:v>
                </c:pt>
                <c:pt idx="169">
                  <c:v>51171</c:v>
                </c:pt>
                <c:pt idx="170">
                  <c:v>51200</c:v>
                </c:pt>
                <c:pt idx="171">
                  <c:v>51231</c:v>
                </c:pt>
                <c:pt idx="172">
                  <c:v>51261</c:v>
                </c:pt>
                <c:pt idx="173">
                  <c:v>51292</c:v>
                </c:pt>
                <c:pt idx="174">
                  <c:v>51322</c:v>
                </c:pt>
                <c:pt idx="175">
                  <c:v>51353</c:v>
                </c:pt>
                <c:pt idx="176">
                  <c:v>51384</c:v>
                </c:pt>
                <c:pt idx="177">
                  <c:v>51414</c:v>
                </c:pt>
                <c:pt idx="178">
                  <c:v>51445</c:v>
                </c:pt>
                <c:pt idx="179">
                  <c:v>51475</c:v>
                </c:pt>
                <c:pt idx="180">
                  <c:v>51506</c:v>
                </c:pt>
                <c:pt idx="181">
                  <c:v>51537</c:v>
                </c:pt>
                <c:pt idx="182">
                  <c:v>51565</c:v>
                </c:pt>
                <c:pt idx="183">
                  <c:v>51596</c:v>
                </c:pt>
                <c:pt idx="184">
                  <c:v>51626</c:v>
                </c:pt>
                <c:pt idx="185">
                  <c:v>51657</c:v>
                </c:pt>
                <c:pt idx="186">
                  <c:v>51687</c:v>
                </c:pt>
                <c:pt idx="187">
                  <c:v>51718</c:v>
                </c:pt>
                <c:pt idx="188">
                  <c:v>51749</c:v>
                </c:pt>
                <c:pt idx="189">
                  <c:v>51779</c:v>
                </c:pt>
                <c:pt idx="190">
                  <c:v>51810</c:v>
                </c:pt>
                <c:pt idx="191">
                  <c:v>51840</c:v>
                </c:pt>
                <c:pt idx="192">
                  <c:v>51871</c:v>
                </c:pt>
                <c:pt idx="193">
                  <c:v>51902</c:v>
                </c:pt>
                <c:pt idx="194">
                  <c:v>51930</c:v>
                </c:pt>
                <c:pt idx="195">
                  <c:v>51961</c:v>
                </c:pt>
                <c:pt idx="196">
                  <c:v>51991</c:v>
                </c:pt>
                <c:pt idx="197">
                  <c:v>52022</c:v>
                </c:pt>
                <c:pt idx="198">
                  <c:v>52052</c:v>
                </c:pt>
                <c:pt idx="199">
                  <c:v>52083</c:v>
                </c:pt>
                <c:pt idx="200">
                  <c:v>52114</c:v>
                </c:pt>
                <c:pt idx="201">
                  <c:v>52144</c:v>
                </c:pt>
                <c:pt idx="202">
                  <c:v>52175</c:v>
                </c:pt>
                <c:pt idx="203">
                  <c:v>52205</c:v>
                </c:pt>
                <c:pt idx="204">
                  <c:v>52236</c:v>
                </c:pt>
                <c:pt idx="205">
                  <c:v>52267</c:v>
                </c:pt>
                <c:pt idx="206">
                  <c:v>52295</c:v>
                </c:pt>
                <c:pt idx="207">
                  <c:v>52326</c:v>
                </c:pt>
                <c:pt idx="208">
                  <c:v>52356</c:v>
                </c:pt>
                <c:pt idx="209">
                  <c:v>52387</c:v>
                </c:pt>
                <c:pt idx="210">
                  <c:v>52417</c:v>
                </c:pt>
                <c:pt idx="211">
                  <c:v>52448</c:v>
                </c:pt>
                <c:pt idx="212">
                  <c:v>52479</c:v>
                </c:pt>
                <c:pt idx="213">
                  <c:v>52509</c:v>
                </c:pt>
                <c:pt idx="214">
                  <c:v>52540</c:v>
                </c:pt>
                <c:pt idx="215">
                  <c:v>52570</c:v>
                </c:pt>
                <c:pt idx="216">
                  <c:v>52601</c:v>
                </c:pt>
                <c:pt idx="217">
                  <c:v>52632</c:v>
                </c:pt>
                <c:pt idx="218">
                  <c:v>52661</c:v>
                </c:pt>
                <c:pt idx="219">
                  <c:v>52692</c:v>
                </c:pt>
                <c:pt idx="220">
                  <c:v>52722</c:v>
                </c:pt>
                <c:pt idx="221">
                  <c:v>52753</c:v>
                </c:pt>
                <c:pt idx="222">
                  <c:v>52783</c:v>
                </c:pt>
                <c:pt idx="223">
                  <c:v>52814</c:v>
                </c:pt>
                <c:pt idx="224">
                  <c:v>52845</c:v>
                </c:pt>
                <c:pt idx="225">
                  <c:v>52875</c:v>
                </c:pt>
                <c:pt idx="226">
                  <c:v>52906</c:v>
                </c:pt>
                <c:pt idx="227">
                  <c:v>52936</c:v>
                </c:pt>
                <c:pt idx="228">
                  <c:v>52967</c:v>
                </c:pt>
                <c:pt idx="229">
                  <c:v>52998</c:v>
                </c:pt>
                <c:pt idx="230">
                  <c:v>53026</c:v>
                </c:pt>
                <c:pt idx="231">
                  <c:v>53057</c:v>
                </c:pt>
                <c:pt idx="232">
                  <c:v>53087</c:v>
                </c:pt>
                <c:pt idx="233">
                  <c:v>53118</c:v>
                </c:pt>
                <c:pt idx="234">
                  <c:v>53148</c:v>
                </c:pt>
                <c:pt idx="235">
                  <c:v>53179</c:v>
                </c:pt>
                <c:pt idx="236">
                  <c:v>53210</c:v>
                </c:pt>
                <c:pt idx="237">
                  <c:v>53240</c:v>
                </c:pt>
                <c:pt idx="238">
                  <c:v>53271</c:v>
                </c:pt>
                <c:pt idx="239">
                  <c:v>53301</c:v>
                </c:pt>
                <c:pt idx="240">
                  <c:v>53332</c:v>
                </c:pt>
                <c:pt idx="241">
                  <c:v>53363</c:v>
                </c:pt>
                <c:pt idx="242">
                  <c:v>53391</c:v>
                </c:pt>
                <c:pt idx="243">
                  <c:v>53422</c:v>
                </c:pt>
                <c:pt idx="244">
                  <c:v>53452</c:v>
                </c:pt>
                <c:pt idx="245">
                  <c:v>53483</c:v>
                </c:pt>
                <c:pt idx="246">
                  <c:v>53513</c:v>
                </c:pt>
                <c:pt idx="247">
                  <c:v>53544</c:v>
                </c:pt>
                <c:pt idx="248">
                  <c:v>53575</c:v>
                </c:pt>
                <c:pt idx="249">
                  <c:v>53605</c:v>
                </c:pt>
                <c:pt idx="250">
                  <c:v>53636</c:v>
                </c:pt>
                <c:pt idx="251">
                  <c:v>53666</c:v>
                </c:pt>
                <c:pt idx="252">
                  <c:v>53697</c:v>
                </c:pt>
                <c:pt idx="253">
                  <c:v>53728</c:v>
                </c:pt>
                <c:pt idx="254">
                  <c:v>53756</c:v>
                </c:pt>
                <c:pt idx="255">
                  <c:v>53787</c:v>
                </c:pt>
                <c:pt idx="256">
                  <c:v>53817</c:v>
                </c:pt>
                <c:pt idx="257">
                  <c:v>53848</c:v>
                </c:pt>
                <c:pt idx="258">
                  <c:v>53878</c:v>
                </c:pt>
                <c:pt idx="259">
                  <c:v>53909</c:v>
                </c:pt>
                <c:pt idx="260">
                  <c:v>53940</c:v>
                </c:pt>
                <c:pt idx="261">
                  <c:v>53970</c:v>
                </c:pt>
                <c:pt idx="262">
                  <c:v>54001</c:v>
                </c:pt>
                <c:pt idx="263">
                  <c:v>54031</c:v>
                </c:pt>
                <c:pt idx="264">
                  <c:v>54062</c:v>
                </c:pt>
                <c:pt idx="265">
                  <c:v>54093</c:v>
                </c:pt>
                <c:pt idx="266">
                  <c:v>54122</c:v>
                </c:pt>
                <c:pt idx="267">
                  <c:v>54153</c:v>
                </c:pt>
                <c:pt idx="268">
                  <c:v>54183</c:v>
                </c:pt>
                <c:pt idx="269">
                  <c:v>54214</c:v>
                </c:pt>
                <c:pt idx="270">
                  <c:v>54244</c:v>
                </c:pt>
                <c:pt idx="271">
                  <c:v>54275</c:v>
                </c:pt>
                <c:pt idx="272">
                  <c:v>54306</c:v>
                </c:pt>
                <c:pt idx="273">
                  <c:v>54336</c:v>
                </c:pt>
                <c:pt idx="274">
                  <c:v>54367</c:v>
                </c:pt>
                <c:pt idx="275">
                  <c:v>54397</c:v>
                </c:pt>
                <c:pt idx="276">
                  <c:v>54428</c:v>
                </c:pt>
                <c:pt idx="277">
                  <c:v>54459</c:v>
                </c:pt>
                <c:pt idx="278">
                  <c:v>54487</c:v>
                </c:pt>
                <c:pt idx="279">
                  <c:v>54518</c:v>
                </c:pt>
                <c:pt idx="280">
                  <c:v>54548</c:v>
                </c:pt>
                <c:pt idx="281">
                  <c:v>54579</c:v>
                </c:pt>
                <c:pt idx="282">
                  <c:v>54609</c:v>
                </c:pt>
                <c:pt idx="283">
                  <c:v>54640</c:v>
                </c:pt>
                <c:pt idx="284">
                  <c:v>54671</c:v>
                </c:pt>
                <c:pt idx="285">
                  <c:v>54701</c:v>
                </c:pt>
                <c:pt idx="286">
                  <c:v>54732</c:v>
                </c:pt>
                <c:pt idx="287">
                  <c:v>54762</c:v>
                </c:pt>
                <c:pt idx="288">
                  <c:v>54793</c:v>
                </c:pt>
                <c:pt idx="289">
                  <c:v>54824</c:v>
                </c:pt>
                <c:pt idx="290">
                  <c:v>54852</c:v>
                </c:pt>
                <c:pt idx="291">
                  <c:v>54883</c:v>
                </c:pt>
                <c:pt idx="292">
                  <c:v>54913</c:v>
                </c:pt>
                <c:pt idx="293">
                  <c:v>54944</c:v>
                </c:pt>
                <c:pt idx="294">
                  <c:v>54974</c:v>
                </c:pt>
                <c:pt idx="295">
                  <c:v>55005</c:v>
                </c:pt>
                <c:pt idx="296">
                  <c:v>55036</c:v>
                </c:pt>
                <c:pt idx="297">
                  <c:v>55066</c:v>
                </c:pt>
                <c:pt idx="298">
                  <c:v>55097</c:v>
                </c:pt>
                <c:pt idx="299">
                  <c:v>55127</c:v>
                </c:pt>
                <c:pt idx="300">
                  <c:v>55158</c:v>
                </c:pt>
                <c:pt idx="301">
                  <c:v>55189</c:v>
                </c:pt>
                <c:pt idx="302">
                  <c:v>55217</c:v>
                </c:pt>
                <c:pt idx="303">
                  <c:v>55248</c:v>
                </c:pt>
                <c:pt idx="304">
                  <c:v>55278</c:v>
                </c:pt>
                <c:pt idx="305">
                  <c:v>55309</c:v>
                </c:pt>
                <c:pt idx="306">
                  <c:v>55339</c:v>
                </c:pt>
                <c:pt idx="307">
                  <c:v>55370</c:v>
                </c:pt>
                <c:pt idx="308">
                  <c:v>55401</c:v>
                </c:pt>
                <c:pt idx="309">
                  <c:v>55431</c:v>
                </c:pt>
                <c:pt idx="310">
                  <c:v>55462</c:v>
                </c:pt>
                <c:pt idx="311">
                  <c:v>55492</c:v>
                </c:pt>
                <c:pt idx="312">
                  <c:v>55523</c:v>
                </c:pt>
                <c:pt idx="313">
                  <c:v>55554</c:v>
                </c:pt>
                <c:pt idx="314">
                  <c:v>55583</c:v>
                </c:pt>
                <c:pt idx="315">
                  <c:v>55614</c:v>
                </c:pt>
                <c:pt idx="316">
                  <c:v>55644</c:v>
                </c:pt>
                <c:pt idx="317">
                  <c:v>55675</c:v>
                </c:pt>
                <c:pt idx="318">
                  <c:v>55705</c:v>
                </c:pt>
                <c:pt idx="319">
                  <c:v>55736</c:v>
                </c:pt>
                <c:pt idx="320">
                  <c:v>55767</c:v>
                </c:pt>
                <c:pt idx="321">
                  <c:v>55797</c:v>
                </c:pt>
                <c:pt idx="322">
                  <c:v>55828</c:v>
                </c:pt>
                <c:pt idx="323">
                  <c:v>55858</c:v>
                </c:pt>
                <c:pt idx="324">
                  <c:v>55889</c:v>
                </c:pt>
                <c:pt idx="325">
                  <c:v>55920</c:v>
                </c:pt>
                <c:pt idx="326">
                  <c:v>55948</c:v>
                </c:pt>
                <c:pt idx="327">
                  <c:v>55979</c:v>
                </c:pt>
                <c:pt idx="328">
                  <c:v>56009</c:v>
                </c:pt>
                <c:pt idx="329">
                  <c:v>56040</c:v>
                </c:pt>
                <c:pt idx="330">
                  <c:v>56070</c:v>
                </c:pt>
                <c:pt idx="331">
                  <c:v>56101</c:v>
                </c:pt>
                <c:pt idx="332">
                  <c:v>56132</c:v>
                </c:pt>
                <c:pt idx="333">
                  <c:v>56162</c:v>
                </c:pt>
                <c:pt idx="334">
                  <c:v>56193</c:v>
                </c:pt>
                <c:pt idx="335">
                  <c:v>56223</c:v>
                </c:pt>
                <c:pt idx="336">
                  <c:v>56254</c:v>
                </c:pt>
                <c:pt idx="337">
                  <c:v>56285</c:v>
                </c:pt>
                <c:pt idx="338">
                  <c:v>56313</c:v>
                </c:pt>
                <c:pt idx="339">
                  <c:v>56344</c:v>
                </c:pt>
                <c:pt idx="340">
                  <c:v>56374</c:v>
                </c:pt>
                <c:pt idx="341">
                  <c:v>56405</c:v>
                </c:pt>
                <c:pt idx="342">
                  <c:v>56435</c:v>
                </c:pt>
                <c:pt idx="343">
                  <c:v>56466</c:v>
                </c:pt>
                <c:pt idx="344">
                  <c:v>56497</c:v>
                </c:pt>
                <c:pt idx="345">
                  <c:v>56527</c:v>
                </c:pt>
                <c:pt idx="346">
                  <c:v>56558</c:v>
                </c:pt>
                <c:pt idx="347">
                  <c:v>56588</c:v>
                </c:pt>
                <c:pt idx="348">
                  <c:v>56619</c:v>
                </c:pt>
                <c:pt idx="349">
                  <c:v>56650</c:v>
                </c:pt>
                <c:pt idx="350">
                  <c:v>56678</c:v>
                </c:pt>
                <c:pt idx="351">
                  <c:v>56709</c:v>
                </c:pt>
                <c:pt idx="352">
                  <c:v>56739</c:v>
                </c:pt>
                <c:pt idx="353">
                  <c:v>56770</c:v>
                </c:pt>
                <c:pt idx="354">
                  <c:v>56800</c:v>
                </c:pt>
                <c:pt idx="355">
                  <c:v>56831</c:v>
                </c:pt>
                <c:pt idx="356">
                  <c:v>56862</c:v>
                </c:pt>
                <c:pt idx="357">
                  <c:v>56892</c:v>
                </c:pt>
                <c:pt idx="358">
                  <c:v>56923</c:v>
                </c:pt>
                <c:pt idx="359">
                  <c:v>56953</c:v>
                </c:pt>
                <c:pt idx="360">
                  <c:v>56984</c:v>
                </c:pt>
                <c:pt idx="361">
                  <c:v>57015</c:v>
                </c:pt>
                <c:pt idx="362">
                  <c:v>57044</c:v>
                </c:pt>
                <c:pt idx="363">
                  <c:v>57075</c:v>
                </c:pt>
                <c:pt idx="364">
                  <c:v>57105</c:v>
                </c:pt>
                <c:pt idx="365">
                  <c:v>57136</c:v>
                </c:pt>
                <c:pt idx="366">
                  <c:v>57166</c:v>
                </c:pt>
                <c:pt idx="367">
                  <c:v>57197</c:v>
                </c:pt>
                <c:pt idx="368">
                  <c:v>57228</c:v>
                </c:pt>
                <c:pt idx="369">
                  <c:v>57258</c:v>
                </c:pt>
                <c:pt idx="370">
                  <c:v>57289</c:v>
                </c:pt>
                <c:pt idx="371">
                  <c:v>57319</c:v>
                </c:pt>
                <c:pt idx="372">
                  <c:v>57350</c:v>
                </c:pt>
                <c:pt idx="373">
                  <c:v>57381</c:v>
                </c:pt>
                <c:pt idx="374">
                  <c:v>57409</c:v>
                </c:pt>
                <c:pt idx="375">
                  <c:v>57440</c:v>
                </c:pt>
                <c:pt idx="376">
                  <c:v>57470</c:v>
                </c:pt>
                <c:pt idx="377">
                  <c:v>57501</c:v>
                </c:pt>
                <c:pt idx="378">
                  <c:v>57531</c:v>
                </c:pt>
                <c:pt idx="379">
                  <c:v>57562</c:v>
                </c:pt>
                <c:pt idx="380">
                  <c:v>57593</c:v>
                </c:pt>
                <c:pt idx="381">
                  <c:v>57623</c:v>
                </c:pt>
                <c:pt idx="382">
                  <c:v>57654</c:v>
                </c:pt>
                <c:pt idx="383">
                  <c:v>57684</c:v>
                </c:pt>
                <c:pt idx="384">
                  <c:v>57715</c:v>
                </c:pt>
                <c:pt idx="385">
                  <c:v>57746</c:v>
                </c:pt>
                <c:pt idx="386">
                  <c:v>57774</c:v>
                </c:pt>
                <c:pt idx="387">
                  <c:v>57805</c:v>
                </c:pt>
                <c:pt idx="388">
                  <c:v>57835</c:v>
                </c:pt>
                <c:pt idx="389">
                  <c:v>57866</c:v>
                </c:pt>
                <c:pt idx="390">
                  <c:v>57896</c:v>
                </c:pt>
                <c:pt idx="391">
                  <c:v>57927</c:v>
                </c:pt>
                <c:pt idx="392">
                  <c:v>57958</c:v>
                </c:pt>
                <c:pt idx="393">
                  <c:v>57988</c:v>
                </c:pt>
                <c:pt idx="394">
                  <c:v>58019</c:v>
                </c:pt>
                <c:pt idx="395">
                  <c:v>58049</c:v>
                </c:pt>
                <c:pt idx="396">
                  <c:v>58080</c:v>
                </c:pt>
                <c:pt idx="397">
                  <c:v>58111</c:v>
                </c:pt>
                <c:pt idx="398">
                  <c:v>58139</c:v>
                </c:pt>
                <c:pt idx="399">
                  <c:v>58170</c:v>
                </c:pt>
                <c:pt idx="400">
                  <c:v>58200</c:v>
                </c:pt>
                <c:pt idx="401">
                  <c:v>58231</c:v>
                </c:pt>
                <c:pt idx="402">
                  <c:v>58261</c:v>
                </c:pt>
                <c:pt idx="403">
                  <c:v>58292</c:v>
                </c:pt>
                <c:pt idx="404">
                  <c:v>58323</c:v>
                </c:pt>
                <c:pt idx="405">
                  <c:v>58353</c:v>
                </c:pt>
                <c:pt idx="406">
                  <c:v>58384</c:v>
                </c:pt>
                <c:pt idx="407">
                  <c:v>58414</c:v>
                </c:pt>
                <c:pt idx="408">
                  <c:v>58445</c:v>
                </c:pt>
                <c:pt idx="409">
                  <c:v>58476</c:v>
                </c:pt>
                <c:pt idx="410">
                  <c:v>58505</c:v>
                </c:pt>
                <c:pt idx="411">
                  <c:v>58536</c:v>
                </c:pt>
                <c:pt idx="412">
                  <c:v>58566</c:v>
                </c:pt>
                <c:pt idx="413">
                  <c:v>58597</c:v>
                </c:pt>
                <c:pt idx="414">
                  <c:v>58627</c:v>
                </c:pt>
                <c:pt idx="415">
                  <c:v>58658</c:v>
                </c:pt>
                <c:pt idx="416">
                  <c:v>58689</c:v>
                </c:pt>
                <c:pt idx="417">
                  <c:v>58719</c:v>
                </c:pt>
                <c:pt idx="418">
                  <c:v>58750</c:v>
                </c:pt>
                <c:pt idx="419">
                  <c:v>58780</c:v>
                </c:pt>
              </c:numCache>
            </c:numRef>
          </c:cat>
          <c:val>
            <c:numRef>
              <c:f>SIMULAÇÃO!$G$9:$G$188</c:f>
              <c:numCache>
                <c:formatCode>_("R$ "* #,##0.00_);_("R$ "* \(#,##0.00\);_("R$ "* "-"??_);_(@_)</c:formatCode>
                <c:ptCount val="180"/>
                <c:pt idx="0">
                  <c:v>2086.7741277123337</c:v>
                </c:pt>
                <c:pt idx="1">
                  <c:v>2090.2206048429944</c:v>
                </c:pt>
                <c:pt idx="2">
                  <c:v>2093.6727741108416</c:v>
                </c:pt>
                <c:pt idx="3">
                  <c:v>2097.1306449169024</c:v>
                </c:pt>
                <c:pt idx="4">
                  <c:v>2100.5942266777311</c:v>
                </c:pt>
                <c:pt idx="5">
                  <c:v>2104.0635288254334</c:v>
                </c:pt>
                <c:pt idx="6">
                  <c:v>2107.538560807694</c:v>
                </c:pt>
                <c:pt idx="7">
                  <c:v>2111.0193320877997</c:v>
                </c:pt>
                <c:pt idx="8">
                  <c:v>2114.5058521446681</c:v>
                </c:pt>
                <c:pt idx="9">
                  <c:v>2117.9981304728708</c:v>
                </c:pt>
                <c:pt idx="10">
                  <c:v>2121.4961765826615</c:v>
                </c:pt>
                <c:pt idx="11">
                  <c:v>2125.0000000000009</c:v>
                </c:pt>
                <c:pt idx="12">
                  <c:v>2128.5096102665811</c:v>
                </c:pt>
                <c:pt idx="13">
                  <c:v>2132.025016939855</c:v>
                </c:pt>
                <c:pt idx="14">
                  <c:v>2135.5462295930593</c:v>
                </c:pt>
                <c:pt idx="15">
                  <c:v>2139.0732578152415</c:v>
                </c:pt>
                <c:pt idx="16">
                  <c:v>2142.6061112112866</c:v>
                </c:pt>
                <c:pt idx="17">
                  <c:v>2146.1447994019431</c:v>
                </c:pt>
                <c:pt idx="18">
                  <c:v>2149.6893320238482</c:v>
                </c:pt>
                <c:pt idx="19">
                  <c:v>2153.2397187295564</c:v>
                </c:pt>
                <c:pt idx="20">
                  <c:v>2156.7959691875622</c:v>
                </c:pt>
                <c:pt idx="21">
                  <c:v>2160.3580930823296</c:v>
                </c:pt>
                <c:pt idx="22">
                  <c:v>2163.9261001143163</c:v>
                </c:pt>
                <c:pt idx="23">
                  <c:v>2167.5000000000023</c:v>
                </c:pt>
                <c:pt idx="24">
                  <c:v>2171.0798024719143</c:v>
                </c:pt>
                <c:pt idx="25">
                  <c:v>2174.6655172786536</c:v>
                </c:pt>
                <c:pt idx="26">
                  <c:v>2178.257154184922</c:v>
                </c:pt>
                <c:pt idx="27">
                  <c:v>2181.8547229715477</c:v>
                </c:pt>
                <c:pt idx="28">
                  <c:v>2185.4582334355136</c:v>
                </c:pt>
                <c:pt idx="29">
                  <c:v>2189.0676953899833</c:v>
                </c:pt>
                <c:pt idx="30">
                  <c:v>2192.6831186643271</c:v>
                </c:pt>
                <c:pt idx="31">
                  <c:v>2196.304513104149</c:v>
                </c:pt>
                <c:pt idx="32">
                  <c:v>2199.9318885713146</c:v>
                </c:pt>
                <c:pt idx="33">
                  <c:v>2203.5652549439774</c:v>
                </c:pt>
                <c:pt idx="34">
                  <c:v>2207.2046221166042</c:v>
                </c:pt>
                <c:pt idx="35">
                  <c:v>2210.8500000000035</c:v>
                </c:pt>
                <c:pt idx="36">
                  <c:v>2214.5013985213536</c:v>
                </c:pt>
                <c:pt idx="37">
                  <c:v>2218.1588276242278</c:v>
                </c:pt>
                <c:pt idx="38">
                  <c:v>2221.8222972686212</c:v>
                </c:pt>
                <c:pt idx="39">
                  <c:v>2225.4918174309792</c:v>
                </c:pt>
                <c:pt idx="40">
                  <c:v>2229.1673981042245</c:v>
                </c:pt>
                <c:pt idx="41">
                  <c:v>2232.8490492977835</c:v>
                </c:pt>
                <c:pt idx="42">
                  <c:v>2236.5367810376142</c:v>
                </c:pt>
                <c:pt idx="43">
                  <c:v>2240.2306033662326</c:v>
                </c:pt>
                <c:pt idx="44">
                  <c:v>2243.9305263427418</c:v>
                </c:pt>
                <c:pt idx="45">
                  <c:v>2247.6365600428576</c:v>
                </c:pt>
                <c:pt idx="46">
                  <c:v>2251.348714558937</c:v>
                </c:pt>
                <c:pt idx="47">
                  <c:v>2255.0670000000046</c:v>
                </c:pt>
                <c:pt idx="48">
                  <c:v>2258.7914264917817</c:v>
                </c:pt>
                <c:pt idx="49">
                  <c:v>2262.5220041767134</c:v>
                </c:pt>
                <c:pt idx="50">
                  <c:v>2266.2587432139944</c:v>
                </c:pt>
                <c:pt idx="51">
                  <c:v>2270.0016537795996</c:v>
                </c:pt>
                <c:pt idx="52">
                  <c:v>2273.7507460663101</c:v>
                </c:pt>
                <c:pt idx="53">
                  <c:v>2277.5060302837405</c:v>
                </c:pt>
                <c:pt idx="54">
                  <c:v>2281.2675166583676</c:v>
                </c:pt>
                <c:pt idx="55">
                  <c:v>2285.0352154335587</c:v>
                </c:pt>
                <c:pt idx="56">
                  <c:v>2288.8091368695982</c:v>
                </c:pt>
                <c:pt idx="57">
                  <c:v>2292.5892912437162</c:v>
                </c:pt>
                <c:pt idx="58">
                  <c:v>2296.3756888501171</c:v>
                </c:pt>
                <c:pt idx="59">
                  <c:v>2300.1683400000056</c:v>
                </c:pt>
                <c:pt idx="60">
                  <c:v>2303.9672550216187</c:v>
                </c:pt>
                <c:pt idx="61">
                  <c:v>2307.7724442602489</c:v>
                </c:pt>
                <c:pt idx="62">
                  <c:v>2311.5839180782755</c:v>
                </c:pt>
                <c:pt idx="63">
                  <c:v>2315.401686855193</c:v>
                </c:pt>
                <c:pt idx="64">
                  <c:v>2319.2257609876374</c:v>
                </c:pt>
                <c:pt idx="65">
                  <c:v>2323.0561508894161</c:v>
                </c:pt>
                <c:pt idx="66">
                  <c:v>2326.8928669915358</c:v>
                </c:pt>
                <c:pt idx="67">
                  <c:v>2330.7359197422306</c:v>
                </c:pt>
                <c:pt idx="68">
                  <c:v>2334.5853196069907</c:v>
                </c:pt>
                <c:pt idx="69">
                  <c:v>2338.4410770685913</c:v>
                </c:pt>
                <c:pt idx="70">
                  <c:v>2342.3032026271203</c:v>
                </c:pt>
                <c:pt idx="71">
                  <c:v>2346.1717068000071</c:v>
                </c:pt>
                <c:pt idx="72">
                  <c:v>2350.0466001220525</c:v>
                </c:pt>
                <c:pt idx="73">
                  <c:v>2353.9278931454551</c:v>
                </c:pt>
                <c:pt idx="74">
                  <c:v>2357.8155964398425</c:v>
                </c:pt>
                <c:pt idx="75">
                  <c:v>2361.7097205922987</c:v>
                </c:pt>
                <c:pt idx="76">
                  <c:v>2365.6102762073924</c:v>
                </c:pt>
                <c:pt idx="77">
                  <c:v>2369.5172739072063</c:v>
                </c:pt>
                <c:pt idx="78">
                  <c:v>2373.4307243313688</c:v>
                </c:pt>
                <c:pt idx="79">
                  <c:v>2377.3506381370776</c:v>
                </c:pt>
                <c:pt idx="80">
                  <c:v>2381.277025999133</c:v>
                </c:pt>
                <c:pt idx="81">
                  <c:v>2385.2098986099654</c:v>
                </c:pt>
                <c:pt idx="82">
                  <c:v>2389.1492666796648</c:v>
                </c:pt>
                <c:pt idx="83">
                  <c:v>2393.0951409360091</c:v>
                </c:pt>
                <c:pt idx="84">
                  <c:v>2397.0475321244953</c:v>
                </c:pt>
                <c:pt idx="85">
                  <c:v>2401.0064510083657</c:v>
                </c:pt>
                <c:pt idx="86">
                  <c:v>2404.9719083686409</c:v>
                </c:pt>
                <c:pt idx="87">
                  <c:v>2408.9439150041462</c:v>
                </c:pt>
                <c:pt idx="88">
                  <c:v>2412.9224817315417</c:v>
                </c:pt>
                <c:pt idx="89">
                  <c:v>2416.907619385353</c:v>
                </c:pt>
                <c:pt idx="90">
                  <c:v>2420.8993388179983</c:v>
                </c:pt>
                <c:pt idx="91">
                  <c:v>2424.8976508998212</c:v>
                </c:pt>
                <c:pt idx="92">
                  <c:v>2428.9025665191175</c:v>
                </c:pt>
                <c:pt idx="93">
                  <c:v>2432.9140965821666</c:v>
                </c:pt>
                <c:pt idx="94">
                  <c:v>2436.9322520132596</c:v>
                </c:pt>
                <c:pt idx="95">
                  <c:v>2440.9570437547309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B7B-45B7-979B-910728C0DCF8}"/>
            </c:ext>
          </c:extLst>
        </c:ser>
        <c:ser>
          <c:idx val="2"/>
          <c:order val="2"/>
          <c:tx>
            <c:strRef>
              <c:f>SIMULAÇÃO!$I$8</c:f>
              <c:strCache>
                <c:ptCount val="1"/>
                <c:pt idx="0">
                  <c:v>PARCELA-%</c:v>
                </c:pt>
              </c:strCache>
            </c:strRef>
          </c:tx>
          <c:spPr>
            <a:ln w="22225" cap="rnd">
              <a:solidFill>
                <a:srgbClr val="C00000"/>
              </a:solidFill>
            </a:ln>
            <a:effectLst>
              <a:glow rad="139700">
                <a:srgbClr val="FF0000">
                  <a:alpha val="14000"/>
                </a:srgbClr>
              </a:glow>
            </a:effectLst>
          </c:spPr>
          <c:marker>
            <c:symbol val="none"/>
          </c:marker>
          <c:cat>
            <c:numRef>
              <c:f>SIMULAÇÃO!$C$9:$C$428</c:f>
              <c:numCache>
                <c:formatCode>[$-416]dd\-mmm\-yy;@</c:formatCode>
                <c:ptCount val="420"/>
                <c:pt idx="0">
                  <c:v>46027</c:v>
                </c:pt>
                <c:pt idx="1">
                  <c:v>46058</c:v>
                </c:pt>
                <c:pt idx="2">
                  <c:v>46086</c:v>
                </c:pt>
                <c:pt idx="3">
                  <c:v>46117</c:v>
                </c:pt>
                <c:pt idx="4">
                  <c:v>46147</c:v>
                </c:pt>
                <c:pt idx="5">
                  <c:v>46178</c:v>
                </c:pt>
                <c:pt idx="6">
                  <c:v>46208</c:v>
                </c:pt>
                <c:pt idx="7">
                  <c:v>46239</c:v>
                </c:pt>
                <c:pt idx="8">
                  <c:v>46270</c:v>
                </c:pt>
                <c:pt idx="9">
                  <c:v>46300</c:v>
                </c:pt>
                <c:pt idx="10">
                  <c:v>46331</c:v>
                </c:pt>
                <c:pt idx="11">
                  <c:v>46361</c:v>
                </c:pt>
                <c:pt idx="12">
                  <c:v>46392</c:v>
                </c:pt>
                <c:pt idx="13">
                  <c:v>46423</c:v>
                </c:pt>
                <c:pt idx="14">
                  <c:v>46451</c:v>
                </c:pt>
                <c:pt idx="15">
                  <c:v>46482</c:v>
                </c:pt>
                <c:pt idx="16">
                  <c:v>46512</c:v>
                </c:pt>
                <c:pt idx="17">
                  <c:v>46543</c:v>
                </c:pt>
                <c:pt idx="18">
                  <c:v>46573</c:v>
                </c:pt>
                <c:pt idx="19">
                  <c:v>46604</c:v>
                </c:pt>
                <c:pt idx="20">
                  <c:v>46635</c:v>
                </c:pt>
                <c:pt idx="21">
                  <c:v>46665</c:v>
                </c:pt>
                <c:pt idx="22">
                  <c:v>46696</c:v>
                </c:pt>
                <c:pt idx="23">
                  <c:v>46726</c:v>
                </c:pt>
                <c:pt idx="24">
                  <c:v>46757</c:v>
                </c:pt>
                <c:pt idx="25">
                  <c:v>46788</c:v>
                </c:pt>
                <c:pt idx="26">
                  <c:v>46817</c:v>
                </c:pt>
                <c:pt idx="27">
                  <c:v>46848</c:v>
                </c:pt>
                <c:pt idx="28">
                  <c:v>46878</c:v>
                </c:pt>
                <c:pt idx="29">
                  <c:v>46909</c:v>
                </c:pt>
                <c:pt idx="30">
                  <c:v>46939</c:v>
                </c:pt>
                <c:pt idx="31">
                  <c:v>46970</c:v>
                </c:pt>
                <c:pt idx="32">
                  <c:v>47001</c:v>
                </c:pt>
                <c:pt idx="33">
                  <c:v>47031</c:v>
                </c:pt>
                <c:pt idx="34">
                  <c:v>47062</c:v>
                </c:pt>
                <c:pt idx="35">
                  <c:v>47092</c:v>
                </c:pt>
                <c:pt idx="36">
                  <c:v>47123</c:v>
                </c:pt>
                <c:pt idx="37">
                  <c:v>47154</c:v>
                </c:pt>
                <c:pt idx="38">
                  <c:v>47182</c:v>
                </c:pt>
                <c:pt idx="39">
                  <c:v>47213</c:v>
                </c:pt>
                <c:pt idx="40">
                  <c:v>47243</c:v>
                </c:pt>
                <c:pt idx="41">
                  <c:v>47274</c:v>
                </c:pt>
                <c:pt idx="42">
                  <c:v>47304</c:v>
                </c:pt>
                <c:pt idx="43">
                  <c:v>47335</c:v>
                </c:pt>
                <c:pt idx="44">
                  <c:v>47366</c:v>
                </c:pt>
                <c:pt idx="45">
                  <c:v>47396</c:v>
                </c:pt>
                <c:pt idx="46">
                  <c:v>47427</c:v>
                </c:pt>
                <c:pt idx="47">
                  <c:v>47457</c:v>
                </c:pt>
                <c:pt idx="48">
                  <c:v>47488</c:v>
                </c:pt>
                <c:pt idx="49">
                  <c:v>47519</c:v>
                </c:pt>
                <c:pt idx="50">
                  <c:v>47547</c:v>
                </c:pt>
                <c:pt idx="51">
                  <c:v>47578</c:v>
                </c:pt>
                <c:pt idx="52">
                  <c:v>47608</c:v>
                </c:pt>
                <c:pt idx="53">
                  <c:v>47639</c:v>
                </c:pt>
                <c:pt idx="54">
                  <c:v>47669</c:v>
                </c:pt>
                <c:pt idx="55">
                  <c:v>47700</c:v>
                </c:pt>
                <c:pt idx="56">
                  <c:v>47731</c:v>
                </c:pt>
                <c:pt idx="57">
                  <c:v>47761</c:v>
                </c:pt>
                <c:pt idx="58">
                  <c:v>47792</c:v>
                </c:pt>
                <c:pt idx="59">
                  <c:v>47822</c:v>
                </c:pt>
                <c:pt idx="60">
                  <c:v>47853</c:v>
                </c:pt>
                <c:pt idx="61">
                  <c:v>47884</c:v>
                </c:pt>
                <c:pt idx="62">
                  <c:v>47912</c:v>
                </c:pt>
                <c:pt idx="63">
                  <c:v>47943</c:v>
                </c:pt>
                <c:pt idx="64">
                  <c:v>47973</c:v>
                </c:pt>
                <c:pt idx="65">
                  <c:v>48004</c:v>
                </c:pt>
                <c:pt idx="66">
                  <c:v>48034</c:v>
                </c:pt>
                <c:pt idx="67">
                  <c:v>48065</c:v>
                </c:pt>
                <c:pt idx="68">
                  <c:v>48096</c:v>
                </c:pt>
                <c:pt idx="69">
                  <c:v>48126</c:v>
                </c:pt>
                <c:pt idx="70">
                  <c:v>48157</c:v>
                </c:pt>
                <c:pt idx="71">
                  <c:v>48187</c:v>
                </c:pt>
                <c:pt idx="72">
                  <c:v>48218</c:v>
                </c:pt>
                <c:pt idx="73">
                  <c:v>48249</c:v>
                </c:pt>
                <c:pt idx="74">
                  <c:v>48278</c:v>
                </c:pt>
                <c:pt idx="75">
                  <c:v>48309</c:v>
                </c:pt>
                <c:pt idx="76">
                  <c:v>48339</c:v>
                </c:pt>
                <c:pt idx="77">
                  <c:v>48370</c:v>
                </c:pt>
                <c:pt idx="78">
                  <c:v>48400</c:v>
                </c:pt>
                <c:pt idx="79">
                  <c:v>48431</c:v>
                </c:pt>
                <c:pt idx="80">
                  <c:v>48462</c:v>
                </c:pt>
                <c:pt idx="81">
                  <c:v>48492</c:v>
                </c:pt>
                <c:pt idx="82">
                  <c:v>48523</c:v>
                </c:pt>
                <c:pt idx="83">
                  <c:v>48553</c:v>
                </c:pt>
                <c:pt idx="84">
                  <c:v>48584</c:v>
                </c:pt>
                <c:pt idx="85">
                  <c:v>48615</c:v>
                </c:pt>
                <c:pt idx="86">
                  <c:v>48643</c:v>
                </c:pt>
                <c:pt idx="87">
                  <c:v>48674</c:v>
                </c:pt>
                <c:pt idx="88">
                  <c:v>48704</c:v>
                </c:pt>
                <c:pt idx="89">
                  <c:v>48735</c:v>
                </c:pt>
                <c:pt idx="90">
                  <c:v>48765</c:v>
                </c:pt>
                <c:pt idx="91">
                  <c:v>48796</c:v>
                </c:pt>
                <c:pt idx="92">
                  <c:v>48827</c:v>
                </c:pt>
                <c:pt idx="93">
                  <c:v>48857</c:v>
                </c:pt>
                <c:pt idx="94">
                  <c:v>48888</c:v>
                </c:pt>
                <c:pt idx="95">
                  <c:v>48918</c:v>
                </c:pt>
                <c:pt idx="96">
                  <c:v>48949</c:v>
                </c:pt>
                <c:pt idx="97">
                  <c:v>48980</c:v>
                </c:pt>
                <c:pt idx="98">
                  <c:v>49008</c:v>
                </c:pt>
                <c:pt idx="99">
                  <c:v>49039</c:v>
                </c:pt>
                <c:pt idx="100">
                  <c:v>49069</c:v>
                </c:pt>
                <c:pt idx="101">
                  <c:v>49100</c:v>
                </c:pt>
                <c:pt idx="102">
                  <c:v>49130</c:v>
                </c:pt>
                <c:pt idx="103">
                  <c:v>49161</c:v>
                </c:pt>
                <c:pt idx="104">
                  <c:v>49192</c:v>
                </c:pt>
                <c:pt idx="105">
                  <c:v>49222</c:v>
                </c:pt>
                <c:pt idx="106">
                  <c:v>49253</c:v>
                </c:pt>
                <c:pt idx="107">
                  <c:v>49283</c:v>
                </c:pt>
                <c:pt idx="108">
                  <c:v>49314</c:v>
                </c:pt>
                <c:pt idx="109">
                  <c:v>49345</c:v>
                </c:pt>
                <c:pt idx="110">
                  <c:v>49373</c:v>
                </c:pt>
                <c:pt idx="111">
                  <c:v>49404</c:v>
                </c:pt>
                <c:pt idx="112">
                  <c:v>49434</c:v>
                </c:pt>
                <c:pt idx="113">
                  <c:v>49465</c:v>
                </c:pt>
                <c:pt idx="114">
                  <c:v>49495</c:v>
                </c:pt>
                <c:pt idx="115">
                  <c:v>49526</c:v>
                </c:pt>
                <c:pt idx="116">
                  <c:v>49557</c:v>
                </c:pt>
                <c:pt idx="117">
                  <c:v>49587</c:v>
                </c:pt>
                <c:pt idx="118">
                  <c:v>49618</c:v>
                </c:pt>
                <c:pt idx="119">
                  <c:v>49648</c:v>
                </c:pt>
                <c:pt idx="120">
                  <c:v>49679</c:v>
                </c:pt>
                <c:pt idx="121">
                  <c:v>49710</c:v>
                </c:pt>
                <c:pt idx="122">
                  <c:v>49739</c:v>
                </c:pt>
                <c:pt idx="123">
                  <c:v>49770</c:v>
                </c:pt>
                <c:pt idx="124">
                  <c:v>49800</c:v>
                </c:pt>
                <c:pt idx="125">
                  <c:v>49831</c:v>
                </c:pt>
                <c:pt idx="126">
                  <c:v>49861</c:v>
                </c:pt>
                <c:pt idx="127">
                  <c:v>49892</c:v>
                </c:pt>
                <c:pt idx="128">
                  <c:v>49923</c:v>
                </c:pt>
                <c:pt idx="129">
                  <c:v>49953</c:v>
                </c:pt>
                <c:pt idx="130">
                  <c:v>49984</c:v>
                </c:pt>
                <c:pt idx="131">
                  <c:v>50014</c:v>
                </c:pt>
                <c:pt idx="132">
                  <c:v>50045</c:v>
                </c:pt>
                <c:pt idx="133">
                  <c:v>50076</c:v>
                </c:pt>
                <c:pt idx="134">
                  <c:v>50104</c:v>
                </c:pt>
                <c:pt idx="135">
                  <c:v>50135</c:v>
                </c:pt>
                <c:pt idx="136">
                  <c:v>50165</c:v>
                </c:pt>
                <c:pt idx="137">
                  <c:v>50196</c:v>
                </c:pt>
                <c:pt idx="138">
                  <c:v>50226</c:v>
                </c:pt>
                <c:pt idx="139">
                  <c:v>50257</c:v>
                </c:pt>
                <c:pt idx="140">
                  <c:v>50288</c:v>
                </c:pt>
                <c:pt idx="141">
                  <c:v>50318</c:v>
                </c:pt>
                <c:pt idx="142">
                  <c:v>50349</c:v>
                </c:pt>
                <c:pt idx="143">
                  <c:v>50379</c:v>
                </c:pt>
                <c:pt idx="144">
                  <c:v>50410</c:v>
                </c:pt>
                <c:pt idx="145">
                  <c:v>50441</c:v>
                </c:pt>
                <c:pt idx="146">
                  <c:v>50469</c:v>
                </c:pt>
                <c:pt idx="147">
                  <c:v>50500</c:v>
                </c:pt>
                <c:pt idx="148">
                  <c:v>50530</c:v>
                </c:pt>
                <c:pt idx="149">
                  <c:v>50561</c:v>
                </c:pt>
                <c:pt idx="150">
                  <c:v>50591</c:v>
                </c:pt>
                <c:pt idx="151">
                  <c:v>50622</c:v>
                </c:pt>
                <c:pt idx="152">
                  <c:v>50653</c:v>
                </c:pt>
                <c:pt idx="153">
                  <c:v>50683</c:v>
                </c:pt>
                <c:pt idx="154">
                  <c:v>50714</c:v>
                </c:pt>
                <c:pt idx="155">
                  <c:v>50744</c:v>
                </c:pt>
                <c:pt idx="156">
                  <c:v>50775</c:v>
                </c:pt>
                <c:pt idx="157">
                  <c:v>50806</c:v>
                </c:pt>
                <c:pt idx="158">
                  <c:v>50834</c:v>
                </c:pt>
                <c:pt idx="159">
                  <c:v>50865</c:v>
                </c:pt>
                <c:pt idx="160">
                  <c:v>50895</c:v>
                </c:pt>
                <c:pt idx="161">
                  <c:v>50926</c:v>
                </c:pt>
                <c:pt idx="162">
                  <c:v>50956</c:v>
                </c:pt>
                <c:pt idx="163">
                  <c:v>50987</c:v>
                </c:pt>
                <c:pt idx="164">
                  <c:v>51018</c:v>
                </c:pt>
                <c:pt idx="165">
                  <c:v>51048</c:v>
                </c:pt>
                <c:pt idx="166">
                  <c:v>51079</c:v>
                </c:pt>
                <c:pt idx="167">
                  <c:v>51109</c:v>
                </c:pt>
                <c:pt idx="168">
                  <c:v>51140</c:v>
                </c:pt>
                <c:pt idx="169">
                  <c:v>51171</c:v>
                </c:pt>
                <c:pt idx="170">
                  <c:v>51200</c:v>
                </c:pt>
                <c:pt idx="171">
                  <c:v>51231</c:v>
                </c:pt>
                <c:pt idx="172">
                  <c:v>51261</c:v>
                </c:pt>
                <c:pt idx="173">
                  <c:v>51292</c:v>
                </c:pt>
                <c:pt idx="174">
                  <c:v>51322</c:v>
                </c:pt>
                <c:pt idx="175">
                  <c:v>51353</c:v>
                </c:pt>
                <c:pt idx="176">
                  <c:v>51384</c:v>
                </c:pt>
                <c:pt idx="177">
                  <c:v>51414</c:v>
                </c:pt>
                <c:pt idx="178">
                  <c:v>51445</c:v>
                </c:pt>
                <c:pt idx="179">
                  <c:v>51475</c:v>
                </c:pt>
                <c:pt idx="180">
                  <c:v>51506</c:v>
                </c:pt>
                <c:pt idx="181">
                  <c:v>51537</c:v>
                </c:pt>
                <c:pt idx="182">
                  <c:v>51565</c:v>
                </c:pt>
                <c:pt idx="183">
                  <c:v>51596</c:v>
                </c:pt>
                <c:pt idx="184">
                  <c:v>51626</c:v>
                </c:pt>
                <c:pt idx="185">
                  <c:v>51657</c:v>
                </c:pt>
                <c:pt idx="186">
                  <c:v>51687</c:v>
                </c:pt>
                <c:pt idx="187">
                  <c:v>51718</c:v>
                </c:pt>
                <c:pt idx="188">
                  <c:v>51749</c:v>
                </c:pt>
                <c:pt idx="189">
                  <c:v>51779</c:v>
                </c:pt>
                <c:pt idx="190">
                  <c:v>51810</c:v>
                </c:pt>
                <c:pt idx="191">
                  <c:v>51840</c:v>
                </c:pt>
                <c:pt idx="192">
                  <c:v>51871</c:v>
                </c:pt>
                <c:pt idx="193">
                  <c:v>51902</c:v>
                </c:pt>
                <c:pt idx="194">
                  <c:v>51930</c:v>
                </c:pt>
                <c:pt idx="195">
                  <c:v>51961</c:v>
                </c:pt>
                <c:pt idx="196">
                  <c:v>51991</c:v>
                </c:pt>
                <c:pt idx="197">
                  <c:v>52022</c:v>
                </c:pt>
                <c:pt idx="198">
                  <c:v>52052</c:v>
                </c:pt>
                <c:pt idx="199">
                  <c:v>52083</c:v>
                </c:pt>
                <c:pt idx="200">
                  <c:v>52114</c:v>
                </c:pt>
                <c:pt idx="201">
                  <c:v>52144</c:v>
                </c:pt>
                <c:pt idx="202">
                  <c:v>52175</c:v>
                </c:pt>
                <c:pt idx="203">
                  <c:v>52205</c:v>
                </c:pt>
                <c:pt idx="204">
                  <c:v>52236</c:v>
                </c:pt>
                <c:pt idx="205">
                  <c:v>52267</c:v>
                </c:pt>
                <c:pt idx="206">
                  <c:v>52295</c:v>
                </c:pt>
                <c:pt idx="207">
                  <c:v>52326</c:v>
                </c:pt>
                <c:pt idx="208">
                  <c:v>52356</c:v>
                </c:pt>
                <c:pt idx="209">
                  <c:v>52387</c:v>
                </c:pt>
                <c:pt idx="210">
                  <c:v>52417</c:v>
                </c:pt>
                <c:pt idx="211">
                  <c:v>52448</c:v>
                </c:pt>
                <c:pt idx="212">
                  <c:v>52479</c:v>
                </c:pt>
                <c:pt idx="213">
                  <c:v>52509</c:v>
                </c:pt>
                <c:pt idx="214">
                  <c:v>52540</c:v>
                </c:pt>
                <c:pt idx="215">
                  <c:v>52570</c:v>
                </c:pt>
                <c:pt idx="216">
                  <c:v>52601</c:v>
                </c:pt>
                <c:pt idx="217">
                  <c:v>52632</c:v>
                </c:pt>
                <c:pt idx="218">
                  <c:v>52661</c:v>
                </c:pt>
                <c:pt idx="219">
                  <c:v>52692</c:v>
                </c:pt>
                <c:pt idx="220">
                  <c:v>52722</c:v>
                </c:pt>
                <c:pt idx="221">
                  <c:v>52753</c:v>
                </c:pt>
                <c:pt idx="222">
                  <c:v>52783</c:v>
                </c:pt>
                <c:pt idx="223">
                  <c:v>52814</c:v>
                </c:pt>
                <c:pt idx="224">
                  <c:v>52845</c:v>
                </c:pt>
                <c:pt idx="225">
                  <c:v>52875</c:v>
                </c:pt>
                <c:pt idx="226">
                  <c:v>52906</c:v>
                </c:pt>
                <c:pt idx="227">
                  <c:v>52936</c:v>
                </c:pt>
                <c:pt idx="228">
                  <c:v>52967</c:v>
                </c:pt>
                <c:pt idx="229">
                  <c:v>52998</c:v>
                </c:pt>
                <c:pt idx="230">
                  <c:v>53026</c:v>
                </c:pt>
                <c:pt idx="231">
                  <c:v>53057</c:v>
                </c:pt>
                <c:pt idx="232">
                  <c:v>53087</c:v>
                </c:pt>
                <c:pt idx="233">
                  <c:v>53118</c:v>
                </c:pt>
                <c:pt idx="234">
                  <c:v>53148</c:v>
                </c:pt>
                <c:pt idx="235">
                  <c:v>53179</c:v>
                </c:pt>
                <c:pt idx="236">
                  <c:v>53210</c:v>
                </c:pt>
                <c:pt idx="237">
                  <c:v>53240</c:v>
                </c:pt>
                <c:pt idx="238">
                  <c:v>53271</c:v>
                </c:pt>
                <c:pt idx="239">
                  <c:v>53301</c:v>
                </c:pt>
                <c:pt idx="240">
                  <c:v>53332</c:v>
                </c:pt>
                <c:pt idx="241">
                  <c:v>53363</c:v>
                </c:pt>
                <c:pt idx="242">
                  <c:v>53391</c:v>
                </c:pt>
                <c:pt idx="243">
                  <c:v>53422</c:v>
                </c:pt>
                <c:pt idx="244">
                  <c:v>53452</c:v>
                </c:pt>
                <c:pt idx="245">
                  <c:v>53483</c:v>
                </c:pt>
                <c:pt idx="246">
                  <c:v>53513</c:v>
                </c:pt>
                <c:pt idx="247">
                  <c:v>53544</c:v>
                </c:pt>
                <c:pt idx="248">
                  <c:v>53575</c:v>
                </c:pt>
                <c:pt idx="249">
                  <c:v>53605</c:v>
                </c:pt>
                <c:pt idx="250">
                  <c:v>53636</c:v>
                </c:pt>
                <c:pt idx="251">
                  <c:v>53666</c:v>
                </c:pt>
                <c:pt idx="252">
                  <c:v>53697</c:v>
                </c:pt>
                <c:pt idx="253">
                  <c:v>53728</c:v>
                </c:pt>
                <c:pt idx="254">
                  <c:v>53756</c:v>
                </c:pt>
                <c:pt idx="255">
                  <c:v>53787</c:v>
                </c:pt>
                <c:pt idx="256">
                  <c:v>53817</c:v>
                </c:pt>
                <c:pt idx="257">
                  <c:v>53848</c:v>
                </c:pt>
                <c:pt idx="258">
                  <c:v>53878</c:v>
                </c:pt>
                <c:pt idx="259">
                  <c:v>53909</c:v>
                </c:pt>
                <c:pt idx="260">
                  <c:v>53940</c:v>
                </c:pt>
                <c:pt idx="261">
                  <c:v>53970</c:v>
                </c:pt>
                <c:pt idx="262">
                  <c:v>54001</c:v>
                </c:pt>
                <c:pt idx="263">
                  <c:v>54031</c:v>
                </c:pt>
                <c:pt idx="264">
                  <c:v>54062</c:v>
                </c:pt>
                <c:pt idx="265">
                  <c:v>54093</c:v>
                </c:pt>
                <c:pt idx="266">
                  <c:v>54122</c:v>
                </c:pt>
                <c:pt idx="267">
                  <c:v>54153</c:v>
                </c:pt>
                <c:pt idx="268">
                  <c:v>54183</c:v>
                </c:pt>
                <c:pt idx="269">
                  <c:v>54214</c:v>
                </c:pt>
                <c:pt idx="270">
                  <c:v>54244</c:v>
                </c:pt>
                <c:pt idx="271">
                  <c:v>54275</c:v>
                </c:pt>
                <c:pt idx="272">
                  <c:v>54306</c:v>
                </c:pt>
                <c:pt idx="273">
                  <c:v>54336</c:v>
                </c:pt>
                <c:pt idx="274">
                  <c:v>54367</c:v>
                </c:pt>
                <c:pt idx="275">
                  <c:v>54397</c:v>
                </c:pt>
                <c:pt idx="276">
                  <c:v>54428</c:v>
                </c:pt>
                <c:pt idx="277">
                  <c:v>54459</c:v>
                </c:pt>
                <c:pt idx="278">
                  <c:v>54487</c:v>
                </c:pt>
                <c:pt idx="279">
                  <c:v>54518</c:v>
                </c:pt>
                <c:pt idx="280">
                  <c:v>54548</c:v>
                </c:pt>
                <c:pt idx="281">
                  <c:v>54579</c:v>
                </c:pt>
                <c:pt idx="282">
                  <c:v>54609</c:v>
                </c:pt>
                <c:pt idx="283">
                  <c:v>54640</c:v>
                </c:pt>
                <c:pt idx="284">
                  <c:v>54671</c:v>
                </c:pt>
                <c:pt idx="285">
                  <c:v>54701</c:v>
                </c:pt>
                <c:pt idx="286">
                  <c:v>54732</c:v>
                </c:pt>
                <c:pt idx="287">
                  <c:v>54762</c:v>
                </c:pt>
                <c:pt idx="288">
                  <c:v>54793</c:v>
                </c:pt>
                <c:pt idx="289">
                  <c:v>54824</c:v>
                </c:pt>
                <c:pt idx="290">
                  <c:v>54852</c:v>
                </c:pt>
                <c:pt idx="291">
                  <c:v>54883</c:v>
                </c:pt>
                <c:pt idx="292">
                  <c:v>54913</c:v>
                </c:pt>
                <c:pt idx="293">
                  <c:v>54944</c:v>
                </c:pt>
                <c:pt idx="294">
                  <c:v>54974</c:v>
                </c:pt>
                <c:pt idx="295">
                  <c:v>55005</c:v>
                </c:pt>
                <c:pt idx="296">
                  <c:v>55036</c:v>
                </c:pt>
                <c:pt idx="297">
                  <c:v>55066</c:v>
                </c:pt>
                <c:pt idx="298">
                  <c:v>55097</c:v>
                </c:pt>
                <c:pt idx="299">
                  <c:v>55127</c:v>
                </c:pt>
                <c:pt idx="300">
                  <c:v>55158</c:v>
                </c:pt>
                <c:pt idx="301">
                  <c:v>55189</c:v>
                </c:pt>
                <c:pt idx="302">
                  <c:v>55217</c:v>
                </c:pt>
                <c:pt idx="303">
                  <c:v>55248</c:v>
                </c:pt>
                <c:pt idx="304">
                  <c:v>55278</c:v>
                </c:pt>
                <c:pt idx="305">
                  <c:v>55309</c:v>
                </c:pt>
                <c:pt idx="306">
                  <c:v>55339</c:v>
                </c:pt>
                <c:pt idx="307">
                  <c:v>55370</c:v>
                </c:pt>
                <c:pt idx="308">
                  <c:v>55401</c:v>
                </c:pt>
                <c:pt idx="309">
                  <c:v>55431</c:v>
                </c:pt>
                <c:pt idx="310">
                  <c:v>55462</c:v>
                </c:pt>
                <c:pt idx="311">
                  <c:v>55492</c:v>
                </c:pt>
                <c:pt idx="312">
                  <c:v>55523</c:v>
                </c:pt>
                <c:pt idx="313">
                  <c:v>55554</c:v>
                </c:pt>
                <c:pt idx="314">
                  <c:v>55583</c:v>
                </c:pt>
                <c:pt idx="315">
                  <c:v>55614</c:v>
                </c:pt>
                <c:pt idx="316">
                  <c:v>55644</c:v>
                </c:pt>
                <c:pt idx="317">
                  <c:v>55675</c:v>
                </c:pt>
                <c:pt idx="318">
                  <c:v>55705</c:v>
                </c:pt>
                <c:pt idx="319">
                  <c:v>55736</c:v>
                </c:pt>
                <c:pt idx="320">
                  <c:v>55767</c:v>
                </c:pt>
                <c:pt idx="321">
                  <c:v>55797</c:v>
                </c:pt>
                <c:pt idx="322">
                  <c:v>55828</c:v>
                </c:pt>
                <c:pt idx="323">
                  <c:v>55858</c:v>
                </c:pt>
                <c:pt idx="324">
                  <c:v>55889</c:v>
                </c:pt>
                <c:pt idx="325">
                  <c:v>55920</c:v>
                </c:pt>
                <c:pt idx="326">
                  <c:v>55948</c:v>
                </c:pt>
                <c:pt idx="327">
                  <c:v>55979</c:v>
                </c:pt>
                <c:pt idx="328">
                  <c:v>56009</c:v>
                </c:pt>
                <c:pt idx="329">
                  <c:v>56040</c:v>
                </c:pt>
                <c:pt idx="330">
                  <c:v>56070</c:v>
                </c:pt>
                <c:pt idx="331">
                  <c:v>56101</c:v>
                </c:pt>
                <c:pt idx="332">
                  <c:v>56132</c:v>
                </c:pt>
                <c:pt idx="333">
                  <c:v>56162</c:v>
                </c:pt>
                <c:pt idx="334">
                  <c:v>56193</c:v>
                </c:pt>
                <c:pt idx="335">
                  <c:v>56223</c:v>
                </c:pt>
                <c:pt idx="336">
                  <c:v>56254</c:v>
                </c:pt>
                <c:pt idx="337">
                  <c:v>56285</c:v>
                </c:pt>
                <c:pt idx="338">
                  <c:v>56313</c:v>
                </c:pt>
                <c:pt idx="339">
                  <c:v>56344</c:v>
                </c:pt>
                <c:pt idx="340">
                  <c:v>56374</c:v>
                </c:pt>
                <c:pt idx="341">
                  <c:v>56405</c:v>
                </c:pt>
                <c:pt idx="342">
                  <c:v>56435</c:v>
                </c:pt>
                <c:pt idx="343">
                  <c:v>56466</c:v>
                </c:pt>
                <c:pt idx="344">
                  <c:v>56497</c:v>
                </c:pt>
                <c:pt idx="345">
                  <c:v>56527</c:v>
                </c:pt>
                <c:pt idx="346">
                  <c:v>56558</c:v>
                </c:pt>
                <c:pt idx="347">
                  <c:v>56588</c:v>
                </c:pt>
                <c:pt idx="348">
                  <c:v>56619</c:v>
                </c:pt>
                <c:pt idx="349">
                  <c:v>56650</c:v>
                </c:pt>
                <c:pt idx="350">
                  <c:v>56678</c:v>
                </c:pt>
                <c:pt idx="351">
                  <c:v>56709</c:v>
                </c:pt>
                <c:pt idx="352">
                  <c:v>56739</c:v>
                </c:pt>
                <c:pt idx="353">
                  <c:v>56770</c:v>
                </c:pt>
                <c:pt idx="354">
                  <c:v>56800</c:v>
                </c:pt>
                <c:pt idx="355">
                  <c:v>56831</c:v>
                </c:pt>
                <c:pt idx="356">
                  <c:v>56862</c:v>
                </c:pt>
                <c:pt idx="357">
                  <c:v>56892</c:v>
                </c:pt>
                <c:pt idx="358">
                  <c:v>56923</c:v>
                </c:pt>
                <c:pt idx="359">
                  <c:v>56953</c:v>
                </c:pt>
                <c:pt idx="360">
                  <c:v>56984</c:v>
                </c:pt>
                <c:pt idx="361">
                  <c:v>57015</c:v>
                </c:pt>
                <c:pt idx="362">
                  <c:v>57044</c:v>
                </c:pt>
                <c:pt idx="363">
                  <c:v>57075</c:v>
                </c:pt>
                <c:pt idx="364">
                  <c:v>57105</c:v>
                </c:pt>
                <c:pt idx="365">
                  <c:v>57136</c:v>
                </c:pt>
                <c:pt idx="366">
                  <c:v>57166</c:v>
                </c:pt>
                <c:pt idx="367">
                  <c:v>57197</c:v>
                </c:pt>
                <c:pt idx="368">
                  <c:v>57228</c:v>
                </c:pt>
                <c:pt idx="369">
                  <c:v>57258</c:v>
                </c:pt>
                <c:pt idx="370">
                  <c:v>57289</c:v>
                </c:pt>
                <c:pt idx="371">
                  <c:v>57319</c:v>
                </c:pt>
                <c:pt idx="372">
                  <c:v>57350</c:v>
                </c:pt>
                <c:pt idx="373">
                  <c:v>57381</c:v>
                </c:pt>
                <c:pt idx="374">
                  <c:v>57409</c:v>
                </c:pt>
                <c:pt idx="375">
                  <c:v>57440</c:v>
                </c:pt>
                <c:pt idx="376">
                  <c:v>57470</c:v>
                </c:pt>
                <c:pt idx="377">
                  <c:v>57501</c:v>
                </c:pt>
                <c:pt idx="378">
                  <c:v>57531</c:v>
                </c:pt>
                <c:pt idx="379">
                  <c:v>57562</c:v>
                </c:pt>
                <c:pt idx="380">
                  <c:v>57593</c:v>
                </c:pt>
                <c:pt idx="381">
                  <c:v>57623</c:v>
                </c:pt>
                <c:pt idx="382">
                  <c:v>57654</c:v>
                </c:pt>
                <c:pt idx="383">
                  <c:v>57684</c:v>
                </c:pt>
                <c:pt idx="384">
                  <c:v>57715</c:v>
                </c:pt>
                <c:pt idx="385">
                  <c:v>57746</c:v>
                </c:pt>
                <c:pt idx="386">
                  <c:v>57774</c:v>
                </c:pt>
                <c:pt idx="387">
                  <c:v>57805</c:v>
                </c:pt>
                <c:pt idx="388">
                  <c:v>57835</c:v>
                </c:pt>
                <c:pt idx="389">
                  <c:v>57866</c:v>
                </c:pt>
                <c:pt idx="390">
                  <c:v>57896</c:v>
                </c:pt>
                <c:pt idx="391">
                  <c:v>57927</c:v>
                </c:pt>
                <c:pt idx="392">
                  <c:v>57958</c:v>
                </c:pt>
                <c:pt idx="393">
                  <c:v>57988</c:v>
                </c:pt>
                <c:pt idx="394">
                  <c:v>58019</c:v>
                </c:pt>
                <c:pt idx="395">
                  <c:v>58049</c:v>
                </c:pt>
                <c:pt idx="396">
                  <c:v>58080</c:v>
                </c:pt>
                <c:pt idx="397">
                  <c:v>58111</c:v>
                </c:pt>
                <c:pt idx="398">
                  <c:v>58139</c:v>
                </c:pt>
                <c:pt idx="399">
                  <c:v>58170</c:v>
                </c:pt>
                <c:pt idx="400">
                  <c:v>58200</c:v>
                </c:pt>
                <c:pt idx="401">
                  <c:v>58231</c:v>
                </c:pt>
                <c:pt idx="402">
                  <c:v>58261</c:v>
                </c:pt>
                <c:pt idx="403">
                  <c:v>58292</c:v>
                </c:pt>
                <c:pt idx="404">
                  <c:v>58323</c:v>
                </c:pt>
                <c:pt idx="405">
                  <c:v>58353</c:v>
                </c:pt>
                <c:pt idx="406">
                  <c:v>58384</c:v>
                </c:pt>
                <c:pt idx="407">
                  <c:v>58414</c:v>
                </c:pt>
                <c:pt idx="408">
                  <c:v>58445</c:v>
                </c:pt>
                <c:pt idx="409">
                  <c:v>58476</c:v>
                </c:pt>
                <c:pt idx="410">
                  <c:v>58505</c:v>
                </c:pt>
                <c:pt idx="411">
                  <c:v>58536</c:v>
                </c:pt>
                <c:pt idx="412">
                  <c:v>58566</c:v>
                </c:pt>
                <c:pt idx="413">
                  <c:v>58597</c:v>
                </c:pt>
                <c:pt idx="414">
                  <c:v>58627</c:v>
                </c:pt>
                <c:pt idx="415">
                  <c:v>58658</c:v>
                </c:pt>
                <c:pt idx="416">
                  <c:v>58689</c:v>
                </c:pt>
                <c:pt idx="417">
                  <c:v>58719</c:v>
                </c:pt>
                <c:pt idx="418">
                  <c:v>58750</c:v>
                </c:pt>
                <c:pt idx="419">
                  <c:v>58780</c:v>
                </c:pt>
              </c:numCache>
            </c:numRef>
          </c:cat>
          <c:val>
            <c:numRef>
              <c:f>SIMULAÇÃO!$I$9:$I$428</c:f>
              <c:numCache>
                <c:formatCode>_("R$ "* #,##0.00_);_("R$ "* \(#,##0.00\);_("R$ "* "-"??_);_(@_)</c:formatCode>
                <c:ptCount val="420"/>
                <c:pt idx="0">
                  <c:v>3205.2850601661448</c:v>
                </c:pt>
                <c:pt idx="1">
                  <c:v>3159.2095874542179</c:v>
                </c:pt>
                <c:pt idx="2">
                  <c:v>3113.7964424747015</c:v>
                </c:pt>
                <c:pt idx="3">
                  <c:v>3069.0361043697653</c:v>
                </c:pt>
                <c:pt idx="4">
                  <c:v>3024.9191891424261</c:v>
                </c:pt>
                <c:pt idx="5">
                  <c:v>2981.4364476891928</c:v>
                </c:pt>
                <c:pt idx="6">
                  <c:v>2938.578763860995</c:v>
                </c:pt>
                <c:pt idx="7">
                  <c:v>2896.3371525519815</c:v>
                </c:pt>
                <c:pt idx="8">
                  <c:v>2854.7027578157981</c:v>
                </c:pt>
                <c:pt idx="9">
                  <c:v>2813.6668510089366</c:v>
                </c:pt>
                <c:pt idx="10">
                  <c:v>2773.2208289607775</c:v>
                </c:pt>
                <c:pt idx="11">
                  <c:v>2733.356212169937</c:v>
                </c:pt>
                <c:pt idx="12">
                  <c:v>2694.064643026541</c:v>
                </c:pt>
                <c:pt idx="13">
                  <c:v>2655.337884060054</c:v>
                </c:pt>
                <c:pt idx="14">
                  <c:v>2617.1678162122939</c:v>
                </c:pt>
                <c:pt idx="15">
                  <c:v>2579.5464371352728</c:v>
                </c:pt>
                <c:pt idx="16">
                  <c:v>2542.4658595135079</c:v>
                </c:pt>
                <c:pt idx="17">
                  <c:v>2505.9183094104455</c:v>
                </c:pt>
                <c:pt idx="18">
                  <c:v>2469.8961246386566</c:v>
                </c:pt>
                <c:pt idx="19">
                  <c:v>2434.3917531534626</c:v>
                </c:pt>
                <c:pt idx="20">
                  <c:v>2399.3977514696471</c:v>
                </c:pt>
                <c:pt idx="21">
                  <c:v>2364.9067831009343</c:v>
                </c:pt>
                <c:pt idx="22">
                  <c:v>2330.9116170218927</c:v>
                </c:pt>
                <c:pt idx="23">
                  <c:v>2297.4051261519548</c:v>
                </c:pt>
                <c:pt idx="24">
                  <c:v>2264.380285861223</c:v>
                </c:pt>
                <c:pt idx="25">
                  <c:v>2231.8301724977596</c:v>
                </c:pt>
                <c:pt idx="26">
                  <c:v>2199.7479619360433</c:v>
                </c:pt>
                <c:pt idx="27">
                  <c:v>2168.126928146291</c:v>
                </c:pt>
                <c:pt idx="28">
                  <c:v>2136.9604417843511</c:v>
                </c:pt>
                <c:pt idx="29">
                  <c:v>2106.2419688018585</c:v>
                </c:pt>
                <c:pt idx="30">
                  <c:v>2075.9650690763733</c:v>
                </c:pt>
                <c:pt idx="31">
                  <c:v>2046.1233950612134</c:v>
                </c:pt>
                <c:pt idx="32">
                  <c:v>2016.7106904546872</c:v>
                </c:pt>
                <c:pt idx="33">
                  <c:v>1987.7207888884661</c:v>
                </c:pt>
                <c:pt idx="34">
                  <c:v>1959.147612634803</c:v>
                </c:pt>
                <c:pt idx="35">
                  <c:v>1930.9851713323399</c:v>
                </c:pt>
                <c:pt idx="36">
                  <c:v>1903.2275607302279</c:v>
                </c:pt>
                <c:pt idx="37">
                  <c:v>1875.8689614503037</c:v>
                </c:pt>
                <c:pt idx="38">
                  <c:v>1848.9036377670573</c:v>
                </c:pt>
                <c:pt idx="39">
                  <c:v>1822.3259364051378</c:v>
                </c:pt>
                <c:pt idx="40">
                  <c:v>1796.1302853541454</c:v>
                </c:pt>
                <c:pt idx="41">
                  <c:v>1770.3111927004611</c:v>
                </c:pt>
                <c:pt idx="42">
                  <c:v>1744.8632454758667</c:v>
                </c:pt>
                <c:pt idx="43">
                  <c:v>1719.7811085227183</c:v>
                </c:pt>
                <c:pt idx="44">
                  <c:v>1695.0595233754309</c:v>
                </c:pt>
                <c:pt idx="45">
                  <c:v>1670.6933071580415</c:v>
                </c:pt>
                <c:pt idx="46">
                  <c:v>1646.6773514976207</c:v>
                </c:pt>
                <c:pt idx="47">
                  <c:v>1623.0066214533035</c:v>
                </c:pt>
                <c:pt idx="48">
                  <c:v>1599.6761544607136</c:v>
                </c:pt>
                <c:pt idx="49">
                  <c:v>1576.6810592915638</c:v>
                </c:pt>
                <c:pt idx="50">
                  <c:v>1554.0165150282107</c:v>
                </c:pt>
                <c:pt idx="51">
                  <c:v>1531.6777700529494</c:v>
                </c:pt>
                <c:pt idx="52">
                  <c:v>1509.6601410518392</c:v>
                </c:pt>
                <c:pt idx="53">
                  <c:v>1487.9590120328457</c:v>
                </c:pt>
                <c:pt idx="54">
                  <c:v>1466.5698333581006</c:v>
                </c:pt>
                <c:pt idx="55">
                  <c:v>1445.4881207900698</c:v>
                </c:pt>
                <c:pt idx="56">
                  <c:v>1424.7094545514344</c:v>
                </c:pt>
                <c:pt idx="57">
                  <c:v>1404.2294783984846</c:v>
                </c:pt>
                <c:pt idx="58">
                  <c:v>1384.0438987078351</c:v>
                </c:pt>
                <c:pt idx="59">
                  <c:v>1364.1484835762658</c:v>
                </c:pt>
                <c:pt idx="60">
                  <c:v>1344.5390619335067</c:v>
                </c:pt>
                <c:pt idx="61">
                  <c:v>1325.2115226677713</c:v>
                </c:pt>
                <c:pt idx="62">
                  <c:v>1306.1618137638634</c:v>
                </c:pt>
                <c:pt idx="63">
                  <c:v>1287.3859414536739</c:v>
                </c:pt>
                <c:pt idx="64">
                  <c:v>1268.8799693788867</c:v>
                </c:pt>
                <c:pt idx="65">
                  <c:v>1250.6400177657229</c:v>
                </c:pt>
                <c:pt idx="66">
                  <c:v>1232.6622626115461</c:v>
                </c:pt>
                <c:pt idx="67">
                  <c:v>1214.9429348831613</c:v>
                </c:pt>
                <c:pt idx="68">
                  <c:v>1197.4783197266374</c:v>
                </c:pt>
                <c:pt idx="69">
                  <c:v>1180.2647556884895</c:v>
                </c:pt>
                <c:pt idx="70">
                  <c:v>1163.2986339480551</c:v>
                </c:pt>
                <c:pt idx="71">
                  <c:v>1146.5763975609061</c:v>
                </c:pt>
                <c:pt idx="72">
                  <c:v>1130.0945407131353</c:v>
                </c:pt>
                <c:pt idx="73">
                  <c:v>1113.8496079863637</c:v>
                </c:pt>
                <c:pt idx="74">
                  <c:v>1097.8381936333119</c:v>
                </c:pt>
                <c:pt idx="75">
                  <c:v>1082.0569408637873</c:v>
                </c:pt>
                <c:pt idx="76">
                  <c:v>1066.5025411409322</c:v>
                </c:pt>
                <c:pt idx="77">
                  <c:v>1051.1717334875898</c:v>
                </c:pt>
                <c:pt idx="78">
                  <c:v>1036.0613038026413</c:v>
                </c:pt>
                <c:pt idx="79">
                  <c:v>1021.1680841871705</c:v>
                </c:pt>
                <c:pt idx="80">
                  <c:v>1006.4889522803136</c:v>
                </c:pt>
                <c:pt idx="81">
                  <c:v>992.02083060465725</c:v>
                </c:pt>
                <c:pt idx="82">
                  <c:v>977.76068592104559</c:v>
                </c:pt>
                <c:pt idx="83">
                  <c:v>963.70552859266286</c:v>
                </c:pt>
                <c:pt idx="84">
                  <c:v>949.85241195825586</c:v>
                </c:pt>
                <c:pt idx="85">
                  <c:v>936.19843171436708</c:v>
                </c:pt>
                <c:pt idx="86">
                  <c:v>922.74072530644833</c:v>
                </c:pt>
                <c:pt idx="87">
                  <c:v>909.47647132872669</c:v>
                </c:pt>
                <c:pt idx="88">
                  <c:v>896.40288893269656</c:v>
                </c:pt>
                <c:pt idx="89">
                  <c:v>883.51723724411636</c:v>
                </c:pt>
                <c:pt idx="90">
                  <c:v>870.81681478838379</c:v>
                </c:pt>
                <c:pt idx="91">
                  <c:v>858.29895892417255</c:v>
                </c:pt>
                <c:pt idx="92">
                  <c:v>845.96104528521039</c:v>
                </c:pt>
                <c:pt idx="93">
                  <c:v>833.80048723008019</c:v>
                </c:pt>
                <c:pt idx="94">
                  <c:v>821.81473529993218</c:v>
                </c:pt>
                <c:pt idx="95">
                  <c:v>810.00127668398977</c:v>
                </c:pt>
                <c:pt idx="96">
                  <c:v>798.35763469273911</c:v>
                </c:pt>
                <c:pt idx="97">
                  <c:v>786.88136823869183</c:v>
                </c:pt>
                <c:pt idx="98">
                  <c:v>775.57007132461149</c:v>
                </c:pt>
                <c:pt idx="99">
                  <c:v>764.4213725390963</c:v>
                </c:pt>
                <c:pt idx="100">
                  <c:v>753.43293455941375</c:v>
                </c:pt>
                <c:pt idx="101">
                  <c:v>742.60245366148081</c:v>
                </c:pt>
                <c:pt idx="102">
                  <c:v>731.92765923688887</c:v>
                </c:pt>
                <c:pt idx="103">
                  <c:v>721.40631331687086</c:v>
                </c:pt>
                <c:pt idx="104">
                  <c:v>711.03621010311167</c:v>
                </c:pt>
                <c:pt idx="105">
                  <c:v>700.81517550530282</c:v>
                </c:pt>
                <c:pt idx="106">
                  <c:v>690.741066685345</c:v>
                </c:pt>
                <c:pt idx="107">
                  <c:v>680.81177160810216</c:v>
                </c:pt>
                <c:pt idx="108">
                  <c:v>671.02520859861374</c:v>
                </c:pt>
                <c:pt idx="109">
                  <c:v>661.37932590567232</c:v>
                </c:pt>
                <c:pt idx="110">
                  <c:v>651.87210127167373</c:v>
                </c:pt>
                <c:pt idx="111">
                  <c:v>642.50154150865148</c:v>
                </c:pt>
                <c:pt idx="112">
                  <c:v>633.2656820804051</c:v>
                </c:pt>
                <c:pt idx="113">
                  <c:v>624.16258669063564</c:v>
                </c:pt>
                <c:pt idx="114">
                  <c:v>615.19034687700139</c:v>
                </c:pt>
                <c:pt idx="115">
                  <c:v>606.34708161100878</c:v>
                </c:pt>
                <c:pt idx="116">
                  <c:v>597.63093690365588</c:v>
                </c:pt>
                <c:pt idx="117">
                  <c:v>589.04008541674318</c:v>
                </c:pt>
                <c:pt idx="118">
                  <c:v>580.57272607977256</c:v>
                </c:pt>
                <c:pt idx="119">
                  <c:v>572.22708371235365</c:v>
                </c:pt>
                <c:pt idx="120">
                  <c:v>564.00140865203707</c:v>
                </c:pt>
                <c:pt idx="121">
                  <c:v>555.89397638749824</c:v>
                </c:pt>
                <c:pt idx="122">
                  <c:v>547.90308719699385</c:v>
                </c:pt>
                <c:pt idx="123">
                  <c:v>540.02706579201561</c:v>
                </c:pt>
                <c:pt idx="124">
                  <c:v>532.26426096606588</c:v>
                </c:pt>
                <c:pt idx="125">
                  <c:v>524.61304524848333</c:v>
                </c:pt>
                <c:pt idx="126">
                  <c:v>517.07181456324304</c:v>
                </c:pt>
                <c:pt idx="127">
                  <c:v>509.63898789266284</c:v>
                </c:pt>
                <c:pt idx="128">
                  <c:v>502.31300694594313</c:v>
                </c:pt>
                <c:pt idx="129">
                  <c:v>495.09233583247152</c:v>
                </c:pt>
                <c:pt idx="130">
                  <c:v>487.97546073982346</c:v>
                </c:pt>
                <c:pt idx="131">
                  <c:v>480.96088961639202</c:v>
                </c:pt>
                <c:pt idx="132">
                  <c:v>474.04715185857918</c:v>
                </c:pt>
                <c:pt idx="133">
                  <c:v>467.23279800248429</c:v>
                </c:pt>
                <c:pt idx="134">
                  <c:v>460.51639942002407</c:v>
                </c:pt>
                <c:pt idx="135">
                  <c:v>453.89654801942129</c:v>
                </c:pt>
                <c:pt idx="136">
                  <c:v>447.37185594999812</c:v>
                </c:pt>
                <c:pt idx="137">
                  <c:v>440.94095531121388</c:v>
                </c:pt>
                <c:pt idx="138">
                  <c:v>434.60249786588463</c:v>
                </c:pt>
                <c:pt idx="139">
                  <c:v>428.35515475752567</c:v>
                </c:pt>
                <c:pt idx="140">
                  <c:v>422.19761623175702</c:v>
                </c:pt>
                <c:pt idx="141">
                  <c:v>416.12859136171363</c:v>
                </c:pt>
                <c:pt idx="142">
                  <c:v>410.14680777740256</c:v>
                </c:pt>
                <c:pt idx="143">
                  <c:v>404.25101139895122</c:v>
                </c:pt>
                <c:pt idx="144">
                  <c:v>398.43996617368953</c:v>
                </c:pt>
                <c:pt idx="145">
                  <c:v>392.71245381701158</c:v>
                </c:pt>
                <c:pt idx="146">
                  <c:v>387.06727355696268</c:v>
                </c:pt>
                <c:pt idx="147">
                  <c:v>381.50324188249766</c:v>
                </c:pt>
                <c:pt idx="148">
                  <c:v>376.0191922953581</c:v>
                </c:pt>
                <c:pt idx="149">
                  <c:v>370.613975065516</c:v>
                </c:pt>
                <c:pt idx="150">
                  <c:v>365.2864569901331</c:v>
                </c:pt>
                <c:pt idx="151">
                  <c:v>360.03552115598524</c:v>
                </c:pt>
                <c:pt idx="152">
                  <c:v>354.86006670530151</c:v>
                </c:pt>
                <c:pt idx="153">
                  <c:v>349.75900860496984</c:v>
                </c:pt>
                <c:pt idx="154">
                  <c:v>344.73127741905978</c:v>
                </c:pt>
                <c:pt idx="155">
                  <c:v>339.77581908461565</c:v>
                </c:pt>
                <c:pt idx="156">
                  <c:v>334.89159469067226</c:v>
                </c:pt>
                <c:pt idx="157">
                  <c:v>330.07758026044746</c:v>
                </c:pt>
                <c:pt idx="158">
                  <c:v>325.3327665366657</c:v>
                </c:pt>
                <c:pt idx="159">
                  <c:v>320.65615876996708</c:v>
                </c:pt>
                <c:pt idx="160">
                  <c:v>316.046776510359</c:v>
                </c:pt>
                <c:pt idx="161">
                  <c:v>311.503653401664</c:v>
                </c:pt>
                <c:pt idx="162">
                  <c:v>307.02583697892436</c:v>
                </c:pt>
                <c:pt idx="163">
                  <c:v>302.61238846871743</c:v>
                </c:pt>
                <c:pt idx="164">
                  <c:v>298.26238259234185</c:v>
                </c:pt>
                <c:pt idx="165">
                  <c:v>293.97490737183364</c:v>
                </c:pt>
                <c:pt idx="166">
                  <c:v>289.74906393876932</c:v>
                </c:pt>
                <c:pt idx="167">
                  <c:v>285.58396634581919</c:v>
                </c:pt>
                <c:pt idx="168">
                  <c:v>281.47874138100786</c:v>
                </c:pt>
                <c:pt idx="169">
                  <c:v>277.43252838464622</c:v>
                </c:pt>
                <c:pt idx="170">
                  <c:v>273.44447906889366</c:v>
                </c:pt>
                <c:pt idx="171">
                  <c:v>269.513757339915</c:v>
                </c:pt>
                <c:pt idx="172">
                  <c:v>265.63953912259348</c:v>
                </c:pt>
                <c:pt idx="173">
                  <c:v>261.8210121877637</c:v>
                </c:pt>
                <c:pt idx="174">
                  <c:v>258.05737598192775</c:v>
                </c:pt>
                <c:pt idx="175">
                  <c:v>254.34784145941939</c:v>
                </c:pt>
                <c:pt idx="176">
                  <c:v>250.69163091698059</c:v>
                </c:pt>
                <c:pt idx="177">
                  <c:v>247.08797783071654</c:v>
                </c:pt>
                <c:pt idx="178">
                  <c:v>243.5361266953937</c:v>
                </c:pt>
                <c:pt idx="179">
                  <c:v>240.03533286604852</c:v>
                </c:pt>
                <c:pt idx="180">
                  <c:v>236.58486240187256</c:v>
                </c:pt>
                <c:pt idx="181">
                  <c:v>233.18399191234195</c:v>
                </c:pt>
                <c:pt idx="182">
                  <c:v>229.83200840555884</c:v>
                </c:pt>
                <c:pt idx="183">
                  <c:v>226.52820913877264</c:v>
                </c:pt>
                <c:pt idx="184">
                  <c:v>223.2719014710502</c:v>
                </c:pt>
                <c:pt idx="185">
                  <c:v>220.06240271806371</c:v>
                </c:pt>
                <c:pt idx="186">
                  <c:v>216.89904000896613</c:v>
                </c:pt>
                <c:pt idx="187">
                  <c:v>213.78115014532378</c:v>
                </c:pt>
                <c:pt idx="188">
                  <c:v>210.70807946207711</c:v>
                </c:pt>
                <c:pt idx="189">
                  <c:v>207.67918369049968</c:v>
                </c:pt>
                <c:pt idx="190">
                  <c:v>204.69382782312769</c:v>
                </c:pt>
                <c:pt idx="191">
                  <c:v>201.75138598063035</c:v>
                </c:pt>
                <c:pt idx="192">
                  <c:v>198.85124128059482</c:v>
                </c:pt>
                <c:pt idx="193">
                  <c:v>195.99278570819655</c:v>
                </c:pt>
                <c:pt idx="194">
                  <c:v>193.17541998872932</c:v>
                </c:pt>
                <c:pt idx="195">
                  <c:v>190.39855346196734</c:v>
                </c:pt>
                <c:pt idx="196">
                  <c:v>187.66160395833333</c:v>
                </c:pt>
                <c:pt idx="197">
                  <c:v>184.96399767684696</c:v>
                </c:pt>
                <c:pt idx="198">
                  <c:v>182.30516906482745</c:v>
                </c:pt>
                <c:pt idx="199">
                  <c:v>179.68456069932552</c:v>
                </c:pt>
                <c:pt idx="200">
                  <c:v>177.10162317025996</c:v>
                </c:pt>
                <c:pt idx="201">
                  <c:v>174.55581496523365</c:v>
                </c:pt>
                <c:pt idx="202">
                  <c:v>172.04660235600574</c:v>
                </c:pt>
                <c:pt idx="203">
                  <c:v>169.57345928659555</c:v>
                </c:pt>
                <c:pt idx="204">
                  <c:v>167.13586726299513</c:v>
                </c:pt>
                <c:pt idx="205">
                  <c:v>164.73331524446698</c:v>
                </c:pt>
                <c:pt idx="206">
                  <c:v>162.36529953640445</c:v>
                </c:pt>
                <c:pt idx="207">
                  <c:v>160.03132368473226</c:v>
                </c:pt>
                <c:pt idx="208">
                  <c:v>157.73089837182508</c:v>
                </c:pt>
                <c:pt idx="209">
                  <c:v>155.46354131392209</c:v>
                </c:pt>
                <c:pt idx="210">
                  <c:v>153.22877716001631</c:v>
                </c:pt>
                <c:pt idx="211">
                  <c:v>151.02613739219726</c:v>
                </c:pt>
                <c:pt idx="212">
                  <c:v>148.85516022742638</c:v>
                </c:pt>
                <c:pt idx="213">
                  <c:v>146.71539052072433</c:v>
                </c:pt>
                <c:pt idx="214">
                  <c:v>144.60637966974969</c:v>
                </c:pt>
                <c:pt idx="215">
                  <c:v>142.5276855207498</c:v>
                </c:pt>
                <c:pt idx="216">
                  <c:v>140.47887227586327</c:v>
                </c:pt>
                <c:pt idx="217">
                  <c:v>138.45951040175484</c:v>
                </c:pt>
                <c:pt idx="218">
                  <c:v>136.4691765395641</c:v>
                </c:pt>
                <c:pt idx="219">
                  <c:v>134.50745341614808</c:v>
                </c:pt>
                <c:pt idx="220">
                  <c:v>132.57392975660025</c:v>
                </c:pt>
                <c:pt idx="221">
                  <c:v>130.66820019802657</c:v>
                </c:pt>
                <c:pt idx="222">
                  <c:v>128.78986520456155</c:v>
                </c:pt>
                <c:pt idx="223">
                  <c:v>126.93853098360526</c:v>
                </c:pt>
                <c:pt idx="224">
                  <c:v>125.11380940326507</c:v>
                </c:pt>
                <c:pt idx="225">
                  <c:v>123.31531791098372</c:v>
                </c:pt>
                <c:pt idx="226">
                  <c:v>121.54267945333727</c:v>
                </c:pt>
                <c:pt idx="227">
                  <c:v>119.79552239698599</c:v>
                </c:pt>
                <c:pt idx="228">
                  <c:v>118.07348045076132</c:v>
                </c:pt>
                <c:pt idx="229">
                  <c:v>116.37619258887322</c:v>
                </c:pt>
                <c:pt idx="230">
                  <c:v>114.70330297522102</c:v>
                </c:pt>
                <c:pt idx="231">
                  <c:v>113.05446088879245</c:v>
                </c:pt>
                <c:pt idx="232">
                  <c:v>111.42932065013512</c:v>
                </c:pt>
                <c:pt idx="233">
                  <c:v>109.82754154888485</c:v>
                </c:pt>
                <c:pt idx="234">
                  <c:v>108.24878777233577</c:v>
                </c:pt>
                <c:pt idx="235">
                  <c:v>106.69272833503726</c:v>
                </c:pt>
                <c:pt idx="236">
                  <c:v>105.15903700940297</c:v>
                </c:pt>
                <c:pt idx="237">
                  <c:v>103.64739225731715</c:v>
                </c:pt>
                <c:pt idx="238">
                  <c:v>102.15747716272433</c:v>
                </c:pt>
                <c:pt idx="239">
                  <c:v>100.6889793651879</c:v>
                </c:pt>
                <c:pt idx="240">
                  <c:v>99.241590994403808</c:v>
                </c:pt>
                <c:pt idx="241">
                  <c:v>97.815008605655564</c:v>
                </c:pt>
                <c:pt idx="242">
                  <c:v>96.408933116197161</c:v>
                </c:pt>
                <c:pt idx="243">
                  <c:v>95.023069742550433</c:v>
                </c:pt>
                <c:pt idx="244">
                  <c:v>93.657127938703681</c:v>
                </c:pt>
                <c:pt idx="245">
                  <c:v>92.31082133519881</c:v>
                </c:pt>
                <c:pt idx="246">
                  <c:v>90.983867679094018</c:v>
                </c:pt>
                <c:pt idx="247">
                  <c:v>89.675988774789531</c:v>
                </c:pt>
                <c:pt idx="248">
                  <c:v>88.386910425703888</c:v>
                </c:pt>
                <c:pt idx="249">
                  <c:v>87.116362376788715</c:v>
                </c:pt>
                <c:pt idx="250">
                  <c:v>85.864078257869835</c:v>
                </c:pt>
                <c:pt idx="251">
                  <c:v>84.629795527802713</c:v>
                </c:pt>
                <c:pt idx="252">
                  <c:v>83.413255419430868</c:v>
                </c:pt>
                <c:pt idx="253">
                  <c:v>82.214202885335268</c:v>
                </c:pt>
                <c:pt idx="254">
                  <c:v>81.032386544363803</c:v>
                </c:pt>
                <c:pt idx="255">
                  <c:v>79.867558628929174</c:v>
                </c:pt>
                <c:pt idx="256">
                  <c:v>78.719474933064475</c:v>
                </c:pt>
                <c:pt idx="257">
                  <c:v>77.587894761225513</c:v>
                </c:pt>
                <c:pt idx="258">
                  <c:v>76.472580877829003</c:v>
                </c:pt>
                <c:pt idx="259">
                  <c:v>75.37329945751614</c:v>
                </c:pt>
                <c:pt idx="260">
                  <c:v>74.289820036131189</c:v>
                </c:pt>
                <c:pt idx="261">
                  <c:v>73.221915462404667</c:v>
                </c:pt>
                <c:pt idx="262">
                  <c:v>72.169361850331185</c:v>
                </c:pt>
                <c:pt idx="263">
                  <c:v>71.131938532231757</c:v>
                </c:pt>
                <c:pt idx="264">
                  <c:v>70.109428012490824</c:v>
                </c:pt>
                <c:pt idx="265">
                  <c:v>69.101615921958427</c:v>
                </c:pt>
                <c:pt idx="266">
                  <c:v>68.108290973007655</c:v>
                </c:pt>
                <c:pt idx="267">
                  <c:v>67.12924491523826</c:v>
                </c:pt>
                <c:pt idx="268">
                  <c:v>66.164272491817059</c:v>
                </c:pt>
                <c:pt idx="269">
                  <c:v>65.213171396445787</c:v>
                </c:pt>
                <c:pt idx="270">
                  <c:v>64.275742230947657</c:v>
                </c:pt>
                <c:pt idx="271">
                  <c:v>63.351788463463599</c:v>
                </c:pt>
                <c:pt idx="272">
                  <c:v>62.441116387249338</c:v>
                </c:pt>
                <c:pt idx="273">
                  <c:v>61.543535080064814</c:v>
                </c:pt>
                <c:pt idx="274">
                  <c:v>60.658856364147411</c:v>
                </c:pt>
                <c:pt idx="275">
                  <c:v>59.786894766760469</c:v>
                </c:pt>
                <c:pt idx="276">
                  <c:v>58.927467481309009</c:v>
                </c:pt>
                <c:pt idx="277">
                  <c:v>58.080394329014325</c:v>
                </c:pt>
                <c:pt idx="278">
                  <c:v>57.245497721139536</c:v>
                </c:pt>
                <c:pt idx="279">
                  <c:v>56.422602621758166</c:v>
                </c:pt>
                <c:pt idx="280">
                  <c:v>55.611536511057878</c:v>
                </c:pt>
                <c:pt idx="281">
                  <c:v>54.812129349171713</c:v>
                </c:pt>
                <c:pt idx="282">
                  <c:v>54.02421354052926</c:v>
                </c:pt>
                <c:pt idx="283">
                  <c:v>53.247623898720327</c:v>
                </c:pt>
                <c:pt idx="284">
                  <c:v>52.482197611863569</c:v>
                </c:pt>
                <c:pt idx="285">
                  <c:v>51.727774208473029</c:v>
                </c:pt>
                <c:pt idx="286">
                  <c:v>50.984195523815359</c:v>
                </c:pt>
                <c:pt idx="287">
                  <c:v>50.251305666750568</c:v>
                </c:pt>
                <c:pt idx="288">
                  <c:v>49.528950987049463</c:v>
                </c:pt>
                <c:pt idx="289">
                  <c:v>48.816980043180934</c:v>
                </c:pt>
                <c:pt idx="290">
                  <c:v>48.115243570562278</c:v>
                </c:pt>
                <c:pt idx="291">
                  <c:v>47.423594450265867</c:v>
                </c:pt>
                <c:pt idx="292">
                  <c:v>46.741887678175701</c:v>
                </c:pt>
                <c:pt idx="293">
                  <c:v>46.069980334587321</c:v>
                </c:pt>
                <c:pt idx="294">
                  <c:v>45.407731554244755</c:v>
                </c:pt>
                <c:pt idx="295">
                  <c:v>44.755002496808075</c:v>
                </c:pt>
                <c:pt idx="296">
                  <c:v>44.111656317745613</c:v>
                </c:pt>
                <c:pt idx="297">
                  <c:v>43.477558139644465</c:v>
                </c:pt>
                <c:pt idx="298">
                  <c:v>42.852575023933511</c:v>
                </c:pt>
                <c:pt idx="299">
                  <c:v>42.236575943012852</c:v>
                </c:pt>
                <c:pt idx="300">
                  <c:v>41.629431752783908</c:v>
                </c:pt>
                <c:pt idx="301">
                  <c:v>41.031015165574345</c:v>
                </c:pt>
                <c:pt idx="302">
                  <c:v>40.441200723452283</c:v>
                </c:pt>
                <c:pt idx="303">
                  <c:v>39.85986477192403</c:v>
                </c:pt>
                <c:pt idx="304">
                  <c:v>39.28688543400996</c:v>
                </c:pt>
                <c:pt idx="305">
                  <c:v>38.722142584692996</c:v>
                </c:pt>
                <c:pt idx="306">
                  <c:v>38.165517825734469</c:v>
                </c:pt>
                <c:pt idx="307">
                  <c:v>37.616894460851903</c:v>
                </c:pt>
                <c:pt idx="308">
                  <c:v>37.076157471253673</c:v>
                </c:pt>
                <c:pt idx="309">
                  <c:v>36.543193491525358</c:v>
                </c:pt>
                <c:pt idx="310">
                  <c:v>36.017890785862676</c:v>
                </c:pt>
                <c:pt idx="311">
                  <c:v>35.500139224646105</c:v>
                </c:pt>
                <c:pt idx="312">
                  <c:v>34.989830261352211</c:v>
                </c:pt>
                <c:pt idx="313">
                  <c:v>34.486856909796906</c:v>
                </c:pt>
                <c:pt idx="314">
                  <c:v>33.99111372170583</c:v>
                </c:pt>
                <c:pt idx="315">
                  <c:v>33.502496764607081</c:v>
                </c:pt>
                <c:pt idx="316">
                  <c:v>33.020903600041848</c:v>
                </c:pt>
                <c:pt idx="317">
                  <c:v>32.546233262088187</c:v>
                </c:pt>
                <c:pt idx="318">
                  <c:v>32.078386236193516</c:v>
                </c:pt>
                <c:pt idx="319">
                  <c:v>31.617264438311434</c:v>
                </c:pt>
                <c:pt idx="320">
                  <c:v>31.162771194338411</c:v>
                </c:pt>
                <c:pt idx="321">
                  <c:v>30.714811219846055</c:v>
                </c:pt>
                <c:pt idx="322">
                  <c:v>30.273290600104783</c:v>
                </c:pt>
                <c:pt idx="323">
                  <c:v>29.838116770394596</c:v>
                </c:pt>
                <c:pt idx="324">
                  <c:v>29.409198496598897</c:v>
                </c:pt>
                <c:pt idx="325">
                  <c:v>28.986445856077292</c:v>
                </c:pt>
                <c:pt idx="326">
                  <c:v>28.569770218813311</c:v>
                </c:pt>
                <c:pt idx="327">
                  <c:v>28.159084228833152</c:v>
                </c:pt>
                <c:pt idx="328">
                  <c:v>27.754301785891496</c:v>
                </c:pt>
                <c:pt idx="329">
                  <c:v>27.355338027420618</c:v>
                </c:pt>
                <c:pt idx="330">
                  <c:v>26.962109310738985</c:v>
                </c:pt>
                <c:pt idx="331">
                  <c:v>26.574533195515539</c:v>
                </c:pt>
                <c:pt idx="332">
                  <c:v>26.192528426486135</c:v>
                </c:pt>
                <c:pt idx="333">
                  <c:v>25.816014916418364</c:v>
                </c:pt>
                <c:pt idx="334">
                  <c:v>25.444913729321303</c:v>
                </c:pt>
                <c:pt idx="335">
                  <c:v>25.079147063896574</c:v>
                </c:pt>
                <c:pt idx="336">
                  <c:v>24.718638237227324</c:v>
                </c:pt>
                <c:pt idx="337">
                  <c:v>24.363311668701677</c:v>
                </c:pt>
                <c:pt idx="338">
                  <c:v>24.013092864167255</c:v>
                </c:pt>
                <c:pt idx="339">
                  <c:v>23.6679084003135</c:v>
                </c:pt>
                <c:pt idx="340">
                  <c:v>23.32768590927849</c:v>
                </c:pt>
                <c:pt idx="341">
                  <c:v>22.99235406347703</c:v>
                </c:pt>
                <c:pt idx="342">
                  <c:v>22.661842560646832</c:v>
                </c:pt>
                <c:pt idx="343">
                  <c:v>22.336082109109661</c:v>
                </c:pt>
                <c:pt idx="344">
                  <c:v>22.015004413244355</c:v>
                </c:pt>
                <c:pt idx="345">
                  <c:v>21.698542159168639</c:v>
                </c:pt>
                <c:pt idx="346">
                  <c:v>21.386629000626808</c:v>
                </c:pt>
                <c:pt idx="347">
                  <c:v>21.079199545080222</c:v>
                </c:pt>
                <c:pt idx="348">
                  <c:v>20.776189339997789</c:v>
                </c:pt>
                <c:pt idx="349">
                  <c:v>20.477534859343493</c:v>
                </c:pt>
                <c:pt idx="350">
                  <c:v>20.183173490258181</c:v>
                </c:pt>
                <c:pt idx="351">
                  <c:v>19.893043519932775</c:v>
                </c:pt>
                <c:pt idx="352">
                  <c:v>19.607084122670205</c:v>
                </c:pt>
                <c:pt idx="353">
                  <c:v>19.325235347133304</c:v>
                </c:pt>
                <c:pt idx="354">
                  <c:v>19.047438103776031</c:v>
                </c:pt>
                <c:pt idx="355">
                  <c:v>18.773634152455347</c:v>
                </c:pt>
                <c:pt idx="356">
                  <c:v>18.503766090221184</c:v>
                </c:pt>
                <c:pt idx="357">
                  <c:v>18.237777339281923</c:v>
                </c:pt>
                <c:pt idx="358">
                  <c:v>17.975612135142882</c:v>
                </c:pt>
                <c:pt idx="359">
                  <c:v>17.717215514915278</c:v>
                </c:pt>
                <c:pt idx="360">
                  <c:v>17.462533305793297</c:v>
                </c:pt>
                <c:pt idx="361">
                  <c:v>17.211512113696735</c:v>
                </c:pt>
                <c:pt idx="362">
                  <c:v>16.964099312076986</c:v>
                </c:pt>
                <c:pt idx="363">
                  <c:v>16.720243030883854</c:v>
                </c:pt>
                <c:pt idx="364">
                  <c:v>16.479892145691025</c:v>
                </c:pt>
                <c:pt idx="365">
                  <c:v>16.242996266977848</c:v>
                </c:pt>
                <c:pt idx="366">
                  <c:v>16.009505729565156</c:v>
                </c:pt>
                <c:pt idx="367">
                  <c:v>15.779371582202993</c:v>
                </c:pt>
                <c:pt idx="368">
                  <c:v>15.552545577307981</c:v>
                </c:pt>
                <c:pt idx="369">
                  <c:v>15.328980160848232</c:v>
                </c:pt>
                <c:pt idx="370">
                  <c:v>15.108628462373645</c:v>
                </c:pt>
                <c:pt idx="371">
                  <c:v>14.891444285189523</c:v>
                </c:pt>
                <c:pt idx="372">
                  <c:v>14.677382096671458</c:v>
                </c:pt>
                <c:pt idx="373">
                  <c:v>14.466397018719405</c:v>
                </c:pt>
                <c:pt idx="374">
                  <c:v>14.258444818349009</c:v>
                </c:pt>
                <c:pt idx="375">
                  <c:v>14.053481898418168</c:v>
                </c:pt>
                <c:pt idx="376">
                  <c:v>13.851465288486894</c:v>
                </c:pt>
                <c:pt idx="377">
                  <c:v>13.652352635808571</c:v>
                </c:pt>
                <c:pt idx="378">
                  <c:v>13.456102196450708</c:v>
                </c:pt>
                <c:pt idx="379">
                  <c:v>13.26267282654333</c:v>
                </c:pt>
                <c:pt idx="380">
                  <c:v>13.072023973653183</c:v>
                </c:pt>
                <c:pt idx="381">
                  <c:v>12.8841156682819</c:v>
                </c:pt>
                <c:pt idx="382">
                  <c:v>12.69890851548643</c:v>
                </c:pt>
                <c:pt idx="383">
                  <c:v>12.516363686619876</c:v>
                </c:pt>
                <c:pt idx="384">
                  <c:v>12.336442911191087</c:v>
                </c:pt>
                <c:pt idx="385">
                  <c:v>12.15910846884125</c:v>
                </c:pt>
                <c:pt idx="386">
                  <c:v>11.984323181435826</c:v>
                </c:pt>
                <c:pt idx="387">
                  <c:v>11.81205040527016</c:v>
                </c:pt>
                <c:pt idx="388">
                  <c:v>11.642254023387133</c:v>
                </c:pt>
                <c:pt idx="389">
                  <c:v>11.474898438005253</c:v>
                </c:pt>
                <c:pt idx="390">
                  <c:v>11.309948563055586</c:v>
                </c:pt>
                <c:pt idx="391">
                  <c:v>11.147369816825959</c:v>
                </c:pt>
                <c:pt idx="392">
                  <c:v>10.987128114710922</c:v>
                </c:pt>
                <c:pt idx="393">
                  <c:v>10.829189862065908</c:v>
                </c:pt>
                <c:pt idx="394">
                  <c:v>10.673521947164128</c:v>
                </c:pt>
                <c:pt idx="395">
                  <c:v>10.520091734254697</c:v>
                </c:pt>
                <c:pt idx="396">
                  <c:v>10.368867056720557</c:v>
                </c:pt>
                <c:pt idx="397">
                  <c:v>10.219816210334757</c:v>
                </c:pt>
                <c:pt idx="398">
                  <c:v>10.072907946613658</c:v>
                </c:pt>
                <c:pt idx="399">
                  <c:v>9.9281114662657011</c:v>
                </c:pt>
                <c:pt idx="400">
                  <c:v>9.785396412734336</c:v>
                </c:pt>
                <c:pt idx="401">
                  <c:v>9.6447328658337792</c:v>
                </c:pt>
                <c:pt idx="402">
                  <c:v>9.5060913354762526</c:v>
                </c:pt>
                <c:pt idx="403">
                  <c:v>9.369442755489386</c:v>
                </c:pt>
                <c:pt idx="404">
                  <c:v>9.2347584775225062</c:v>
                </c:pt>
                <c:pt idx="405">
                  <c:v>9.102010265040505</c:v>
                </c:pt>
                <c:pt idx="406">
                  <c:v>8.9711702874040657</c:v>
                </c:pt>
                <c:pt idx="407">
                  <c:v>8.8422111140349706</c:v>
                </c:pt>
                <c:pt idx="408">
                  <c:v>8.7151057086652859</c:v>
                </c:pt>
                <c:pt idx="409">
                  <c:v>8.5898274236692078</c:v>
                </c:pt>
                <c:pt idx="410">
                  <c:v>8.4663499944763991</c:v>
                </c:pt>
                <c:pt idx="411">
                  <c:v>8.3446475340656239</c:v>
                </c:pt>
                <c:pt idx="412">
                  <c:v>8.2246945275375367</c:v>
                </c:pt>
                <c:pt idx="413">
                  <c:v>8.1064658267654917</c:v>
                </c:pt>
                <c:pt idx="414">
                  <c:v>7.9899366451232394</c:v>
                </c:pt>
                <c:pt idx="415">
                  <c:v>7.875082552288414</c:v>
                </c:pt>
                <c:pt idx="416">
                  <c:v>7.7618794691207267</c:v>
                </c:pt>
                <c:pt idx="417">
                  <c:v>7.6503036626137702</c:v>
                </c:pt>
                <c:pt idx="418">
                  <c:v>7.5403317409194033</c:v>
                </c:pt>
                <c:pt idx="419">
                  <c:v>7.4319406484436543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B7B-45B7-979B-910728C0D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4654863"/>
        <c:axId val="1943811183"/>
      </c:lineChart>
      <c:dateAx>
        <c:axId val="21046548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/>
                  <a:t>Anos de recebimento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[$-416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5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43811183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1943811183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/>
                  <a:t>Valor em reais</a:t>
                </a:r>
              </a:p>
            </c:rich>
          </c:tx>
          <c:layout>
            <c:manualLayout>
              <c:xMode val="edge"/>
              <c:yMode val="edge"/>
              <c:x val="1.1990407673860911E-2"/>
              <c:y val="2.22520840151704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&quot;R$&quot;\ 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4654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3759712684316348E-3"/>
          <c:y val="0.92542748782319084"/>
          <c:w val="0.56030221623366594"/>
          <c:h val="5.50126099763201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Drop" dropLines="3" dropStyle="combo" dx="22" fmlaLink="$L$18" fmlaRange="$K$15:$K$17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104774</xdr:colOff>
      <xdr:row>1</xdr:row>
      <xdr:rowOff>38098</xdr:rowOff>
    </xdr:from>
    <xdr:to>
      <xdr:col>12</xdr:col>
      <xdr:colOff>19050</xdr:colOff>
      <xdr:row>4</xdr:row>
      <xdr:rowOff>440530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165430" y="97629"/>
          <a:ext cx="4581526" cy="1854995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 b="1" u="sng"/>
            <a:t>EXPLICAÇÃO</a:t>
          </a:r>
          <a:r>
            <a:rPr lang="pt-BR" sz="1100" b="1" u="sng" baseline="0"/>
            <a:t> PARA REALIZAÇÃO DA SIMULAÇÃO</a:t>
          </a:r>
        </a:p>
        <a:p>
          <a:pPr algn="l"/>
          <a:r>
            <a:rPr lang="pt-BR" sz="1050"/>
            <a:t>Nas</a:t>
          </a:r>
          <a:r>
            <a:rPr lang="pt-BR" sz="1050" baseline="0"/>
            <a:t> células marrons claro existem comentários que devem ser observados para a realização da simulação. </a:t>
          </a:r>
        </a:p>
        <a:p>
          <a:pPr algn="l"/>
          <a:r>
            <a:rPr lang="pt-BR" sz="1050" baseline="0"/>
            <a:t>Posicione o mouse em cima da célula para ver.</a:t>
          </a:r>
        </a:p>
        <a:p>
          <a:pPr algn="l"/>
          <a:r>
            <a:rPr lang="pt-BR" sz="1050" baseline="0"/>
            <a:t>O quadro </a:t>
          </a:r>
          <a:r>
            <a:rPr lang="pt-BR" sz="1050" b="1" baseline="0">
              <a:solidFill>
                <a:srgbClr val="FFFF00"/>
              </a:solidFill>
            </a:rPr>
            <a:t>"ESCOLHA AO LADO SUA OPÇÃO" </a:t>
          </a:r>
          <a:r>
            <a:rPr lang="pt-BR" sz="1050" baseline="0"/>
            <a:t>mostra o comparativo entre as opções. 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As cores mostram qual o melhor </a:t>
          </a:r>
          <a:r>
            <a:rPr lang="pt-BR" sz="1050" b="1" u="sng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(verde) </a:t>
          </a:r>
          <a:r>
            <a:rPr lang="pt-BR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mediano</a:t>
          </a:r>
          <a:r>
            <a:rPr lang="pt-BR" sz="10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t-BR" sz="1050" b="1" u="sng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(amarelo</a:t>
          </a:r>
          <a:r>
            <a:rPr lang="pt-BR" sz="10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e pior </a:t>
          </a:r>
          <a:r>
            <a:rPr lang="pt-BR" sz="1050" b="1" u="sng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(vermelho</a:t>
          </a:r>
          <a:r>
            <a:rPr lang="pt-BR" sz="10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na comparação entre eles.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0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 cálculo é realizado em bases reais, </a:t>
          </a:r>
          <a:r>
            <a:rPr lang="pt-BR" sz="1050" b="1" u="sng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(JUROS-INFLAÇÃO) </a:t>
          </a:r>
          <a:r>
            <a:rPr lang="pt-BR" sz="10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permite que você avalie o poder de compra de seu saldo ao longo do tempo.</a:t>
          </a:r>
          <a:endParaRPr lang="pt-BR" sz="1050"/>
        </a:p>
      </xdr:txBody>
    </xdr:sp>
    <xdr:clientData/>
  </xdr:twoCellAnchor>
  <xdr:twoCellAnchor editAs="oneCell">
    <xdr:from>
      <xdr:col>1</xdr:col>
      <xdr:colOff>66675</xdr:colOff>
      <xdr:row>1</xdr:row>
      <xdr:rowOff>28574</xdr:rowOff>
    </xdr:from>
    <xdr:to>
      <xdr:col>2</xdr:col>
      <xdr:colOff>762000</xdr:colOff>
      <xdr:row>1</xdr:row>
      <xdr:rowOff>655190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85724"/>
          <a:ext cx="1695450" cy="62344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228600</xdr:rowOff>
        </xdr:from>
        <xdr:to>
          <xdr:col>12</xdr:col>
          <xdr:colOff>0</xdr:colOff>
          <xdr:row>13</xdr:row>
          <xdr:rowOff>215900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7811750" cy="6002055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ilton Nascimento" id="{8C1D2A28-4106-435D-A006-9846F74DB44C}" userId="S::sb003082@sa.mds.honda.com::135d9e73-1445-4739-ac3a-388792530dec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7" dT="2021-08-31T10:38:17.95" personId="{8C1D2A28-4106-435D-A006-9846F74DB44C}" id="{3299E0F2-8154-4502-A0E9-73EB811D123F}">
    <text>A diferença entre o participante e o não participante PREVIHONDA. É que para o parcitipante PREVIHONDA a planilha observa os paramêtros do regulamento, enquanto que para o não participante a simulação não segue os mesmos paramêtros.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F13" dT="2022-02-09T16:40:38.75" personId="{8C1D2A28-4106-435D-A006-9846F74DB44C}" id="{19774C20-60E8-43A9-BE59-CE129542B9B0}">
    <text>Valor bruto (-) IRRF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microsoft.com/office/2017/10/relationships/threadedComment" Target="../threadedComments/threadedComment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microsoft.com/office/2017/10/relationships/threadedComment" Target="../threadedComments/threadedComment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3" tint="0.39997558519241921"/>
    <pageSetUpPr fitToPage="1"/>
  </sheetPr>
  <dimension ref="A1:M430"/>
  <sheetViews>
    <sheetView showGridLines="0" tabSelected="1" zoomScale="80" zoomScaleNormal="80" zoomScaleSheetLayoutView="78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B4" sqref="B4:B5"/>
    </sheetView>
  </sheetViews>
  <sheetFormatPr defaultColWidth="0" defaultRowHeight="14.5" zeroHeight="1" x14ac:dyDescent="0.35"/>
  <cols>
    <col min="1" max="1" width="1.7265625" style="1" customWidth="1"/>
    <col min="2" max="2" width="15" style="1" customWidth="1"/>
    <col min="3" max="3" width="13.7265625" style="1" customWidth="1"/>
    <col min="4" max="4" width="17" style="1" bestFit="1" customWidth="1"/>
    <col min="5" max="5" width="17.26953125" style="1" bestFit="1" customWidth="1"/>
    <col min="6" max="6" width="17" style="1" bestFit="1" customWidth="1"/>
    <col min="7" max="7" width="21.1796875" style="1" customWidth="1"/>
    <col min="8" max="8" width="16.81640625" style="1" bestFit="1" customWidth="1"/>
    <col min="9" max="9" width="16.26953125" style="1" bestFit="1" customWidth="1"/>
    <col min="10" max="10" width="1.54296875" style="1" customWidth="1"/>
    <col min="11" max="11" width="45.7265625" style="1" customWidth="1"/>
    <col min="12" max="12" width="22.7265625" style="1" customWidth="1"/>
    <col min="13" max="13" width="1.81640625" style="1" customWidth="1"/>
    <col min="14" max="16384" width="9.1796875" style="1" hidden="1"/>
  </cols>
  <sheetData>
    <row r="1" spans="2:12" ht="5.15" customHeight="1" thickBot="1" x14ac:dyDescent="0.4"/>
    <row r="2" spans="2:12" ht="53.25" customHeight="1" thickBot="1" x14ac:dyDescent="0.4">
      <c r="B2" s="23"/>
      <c r="C2" s="24"/>
      <c r="D2" s="24"/>
      <c r="E2" s="217" t="s">
        <v>96</v>
      </c>
      <c r="F2" s="218"/>
      <c r="G2" s="218"/>
      <c r="H2" s="218"/>
      <c r="I2" s="219"/>
    </row>
    <row r="3" spans="2:12" ht="37.15" customHeight="1" thickBot="1" x14ac:dyDescent="0.4">
      <c r="B3" s="41" t="s">
        <v>27</v>
      </c>
      <c r="C3" s="42" t="s">
        <v>4</v>
      </c>
      <c r="D3" s="42" t="s">
        <v>28</v>
      </c>
      <c r="E3" s="42" t="s">
        <v>25</v>
      </c>
      <c r="F3" s="42" t="s">
        <v>26</v>
      </c>
      <c r="G3" s="43" t="s">
        <v>41</v>
      </c>
      <c r="H3" s="224" t="s">
        <v>39</v>
      </c>
      <c r="I3" s="225"/>
    </row>
    <row r="4" spans="2:12" ht="25" customHeight="1" thickBot="1" x14ac:dyDescent="0.4">
      <c r="B4" s="228">
        <v>96</v>
      </c>
      <c r="C4" s="230">
        <v>45996</v>
      </c>
      <c r="D4" s="232">
        <v>1.6E-2</v>
      </c>
      <c r="E4" s="222">
        <v>0.08</v>
      </c>
      <c r="F4" s="222">
        <v>0.06</v>
      </c>
      <c r="G4" s="234">
        <v>200000</v>
      </c>
      <c r="H4" s="226"/>
      <c r="I4" s="227"/>
    </row>
    <row r="5" spans="2:12" ht="37.5" customHeight="1" thickBot="1" x14ac:dyDescent="0.4">
      <c r="B5" s="229"/>
      <c r="C5" s="231"/>
      <c r="D5" s="233"/>
      <c r="E5" s="223"/>
      <c r="F5" s="223"/>
      <c r="G5" s="235"/>
      <c r="H5" s="38" t="s">
        <v>38</v>
      </c>
      <c r="I5" s="119">
        <v>0</v>
      </c>
    </row>
    <row r="6" spans="2:12" ht="8.25" customHeight="1" thickBot="1" x14ac:dyDescent="0.4">
      <c r="B6" s="2"/>
      <c r="C6" s="3"/>
      <c r="D6" s="4"/>
      <c r="E6" s="4"/>
      <c r="F6" s="4"/>
      <c r="G6" s="5"/>
      <c r="H6" s="30"/>
    </row>
    <row r="7" spans="2:12" ht="28.5" customHeight="1" thickBot="1" x14ac:dyDescent="0.4">
      <c r="B7" s="237" t="s">
        <v>1</v>
      </c>
      <c r="C7" s="237" t="s">
        <v>5</v>
      </c>
      <c r="D7" s="239" t="s">
        <v>19</v>
      </c>
      <c r="E7" s="240"/>
      <c r="F7" s="239" t="s">
        <v>20</v>
      </c>
      <c r="G7" s="240"/>
      <c r="H7" s="239" t="s">
        <v>21</v>
      </c>
      <c r="I7" s="241"/>
      <c r="K7" s="31" t="s">
        <v>37</v>
      </c>
      <c r="L7" s="121" t="s">
        <v>29</v>
      </c>
    </row>
    <row r="8" spans="2:12" ht="25" customHeight="1" thickBot="1" x14ac:dyDescent="0.4">
      <c r="B8" s="238"/>
      <c r="C8" s="238"/>
      <c r="D8" s="20" t="s">
        <v>0</v>
      </c>
      <c r="E8" s="21" t="s">
        <v>18</v>
      </c>
      <c r="F8" s="20" t="s">
        <v>0</v>
      </c>
      <c r="G8" s="21" t="s">
        <v>2</v>
      </c>
      <c r="H8" s="20" t="s">
        <v>0</v>
      </c>
      <c r="I8" s="22" t="s">
        <v>3</v>
      </c>
      <c r="K8" s="36" t="s">
        <v>36</v>
      </c>
      <c r="L8" s="37" t="s">
        <v>32</v>
      </c>
    </row>
    <row r="9" spans="2:12" ht="19.899999999999999" customHeight="1" thickBot="1" x14ac:dyDescent="0.4">
      <c r="B9" s="6">
        <v>1</v>
      </c>
      <c r="C9" s="7">
        <f>EDATE(C4,1)</f>
        <v>46027</v>
      </c>
      <c r="D9" s="200">
        <f>IF(I5=0,(G4*(K18+1)),(G4-(G4*I5))*(K18+1))</f>
        <v>200330.31626038405</v>
      </c>
      <c r="E9" s="203">
        <v>1700</v>
      </c>
      <c r="F9" s="8">
        <f>IF(I5=0,(G4*(K18+1)),(G4-(G4*I5))*(K18+1))</f>
        <v>200330.31626038405</v>
      </c>
      <c r="G9" s="14">
        <f>IF(F9=0,0,(F9/($B$4-B6)))</f>
        <v>2086.7741277123337</v>
      </c>
      <c r="H9" s="8">
        <f>IF(I5=0,(G4*(K18+1)),(G4-(G4*I5))*(K18+1))</f>
        <v>200330.31626038405</v>
      </c>
      <c r="I9" s="9">
        <f>+H9*$D$4</f>
        <v>3205.2850601661448</v>
      </c>
      <c r="K9" s="164" t="s">
        <v>7</v>
      </c>
      <c r="L9" s="158">
        <f>VLOOKUP(K9,UPS!C2:E10,3,FALSE)</f>
        <v>12403.35</v>
      </c>
    </row>
    <row r="10" spans="2:12" ht="19.899999999999999" customHeight="1" x14ac:dyDescent="0.35">
      <c r="B10" s="25">
        <f>+B9+1</f>
        <v>2</v>
      </c>
      <c r="C10" s="26">
        <f>EDATE(C9,1)</f>
        <v>46058</v>
      </c>
      <c r="D10" s="201">
        <f>(D9-E9)*(1+$K$18)</f>
        <v>198958.37037671419</v>
      </c>
      <c r="E10" s="29">
        <f>IF(E9&gt;D10,D10,E9)</f>
        <v>1700</v>
      </c>
      <c r="F10" s="27">
        <f>(F9-G9)*(1+$K$18)</f>
        <v>198570.95746008446</v>
      </c>
      <c r="G10" s="28">
        <f t="shared" ref="G10:G73" si="0">IF(F10=0,0,(F10/($B$4-B9)))</f>
        <v>2090.2206048429944</v>
      </c>
      <c r="H10" s="27">
        <f>(H9-I9)*(1+$K$18)</f>
        <v>197450.59921588862</v>
      </c>
      <c r="I10" s="29">
        <f t="shared" ref="I10:I73" si="1">H10*$D$4</f>
        <v>3159.2095874542179</v>
      </c>
      <c r="K10" s="169" t="str">
        <f>IF(OR(E9&lt;L9/15*2),"PAGAMENTO PRECISA SER &gt; QUE 2 UP'S",IF(OR(E9/(G4-(G4*I5))&gt;1.6%),"VALOR MÁXIMO PRECISA SER MENOR QUE 1,60%","PAGAMENTO VALOR OK"))</f>
        <v>PAGAMENTO VALOR OK</v>
      </c>
      <c r="L10" s="170" t="str">
        <f>IF(OR(E9/(G4-(G4*I5))&gt;1.6%),(G4-(G4*I5))*1.6%,IF(OR(E9&lt;(L9/15*2)),L9/15*2,"LIBERAR PAGAMENTO"))</f>
        <v>LIBERAR PAGAMENTO</v>
      </c>
    </row>
    <row r="11" spans="2:12" ht="19.899999999999999" customHeight="1" x14ac:dyDescent="0.35">
      <c r="B11" s="10">
        <f t="shared" ref="B11:B74" si="2">+B10+1</f>
        <v>3</v>
      </c>
      <c r="C11" s="11">
        <f>EDATE(C10,1)</f>
        <v>46086</v>
      </c>
      <c r="D11" s="200">
        <f>(D10-E10)*(1+$K$18)</f>
        <v>197584.15861287562</v>
      </c>
      <c r="E11" s="13">
        <f>IF(E10&gt;D11,D11,E10)</f>
        <v>1700</v>
      </c>
      <c r="F11" s="8">
        <f t="shared" ref="F11:F74" si="3">(F10-G10)*(1+$K$18)</f>
        <v>196805.2407664191</v>
      </c>
      <c r="G11" s="12">
        <f t="shared" si="0"/>
        <v>2093.6727741108416</v>
      </c>
      <c r="H11" s="8">
        <f t="shared" ref="H11:H74" si="4">(H10-I10)*(1+$K$18)</f>
        <v>194612.27765466884</v>
      </c>
      <c r="I11" s="13">
        <f t="shared" si="1"/>
        <v>3113.7964424747015</v>
      </c>
      <c r="K11" s="168" t="str">
        <f>IF(G9&gt;(L9/15*2),"PAGAMENTO TEMPO OK","PAGAMENTO ÚNICO POR TEMPO")</f>
        <v>PAGAMENTO TEMPO OK</v>
      </c>
      <c r="L11" s="39" t="str">
        <f>IF(K11="PAGAMENTO TEMPO OK","LIBERAR PAGAMENTO",L9/15*2)</f>
        <v>LIBERAR PAGAMENTO</v>
      </c>
    </row>
    <row r="12" spans="2:12" ht="19.899999999999999" customHeight="1" thickBot="1" x14ac:dyDescent="0.4">
      <c r="B12" s="25">
        <f t="shared" si="2"/>
        <v>4</v>
      </c>
      <c r="C12" s="26">
        <f t="shared" ref="C12:C75" si="5">EDATE(C11,1)</f>
        <v>46117</v>
      </c>
      <c r="D12" s="201">
        <f t="shared" ref="D12:D74" si="6">(D11-E11)*(1+$K$18)</f>
        <v>196207.67722658301</v>
      </c>
      <c r="E12" s="29">
        <f t="shared" ref="E12:E75" si="7">IF(E11&gt;D12,D12,E11)</f>
        <v>1700</v>
      </c>
      <c r="F12" s="27">
        <f t="shared" si="3"/>
        <v>195033.14997727194</v>
      </c>
      <c r="G12" s="28">
        <f t="shared" si="0"/>
        <v>2097.1306449169024</v>
      </c>
      <c r="H12" s="27">
        <f t="shared" si="4"/>
        <v>191814.75652311032</v>
      </c>
      <c r="I12" s="29">
        <f t="shared" si="1"/>
        <v>3069.0361043697653</v>
      </c>
      <c r="K12" s="171" t="str">
        <f>IF(I9&gt;(L9/15*2),"PAGAMENTO PERCENTUAL OK","PAGAMENTO ÚNICO POR PERCENTUAL")</f>
        <v>PAGAMENTO PERCENTUAL OK</v>
      </c>
      <c r="L12" s="172" t="str">
        <f>IF(K12="PAGAMENTO PERCENTUAL OK","LIBERAR PAGAMENTO",L9/15*2)</f>
        <v>LIBERAR PAGAMENTO</v>
      </c>
    </row>
    <row r="13" spans="2:12" ht="19.899999999999999" customHeight="1" thickBot="1" x14ac:dyDescent="0.4">
      <c r="B13" s="10">
        <f t="shared" si="2"/>
        <v>5</v>
      </c>
      <c r="C13" s="11">
        <f t="shared" si="5"/>
        <v>46147</v>
      </c>
      <c r="D13" s="200">
        <f t="shared" si="6"/>
        <v>194828.92246937036</v>
      </c>
      <c r="E13" s="13">
        <f t="shared" si="7"/>
        <v>1700</v>
      </c>
      <c r="F13" s="8">
        <f t="shared" si="3"/>
        <v>193254.66885435127</v>
      </c>
      <c r="G13" s="12">
        <f t="shared" si="0"/>
        <v>2100.5942266777311</v>
      </c>
      <c r="H13" s="8">
        <f t="shared" si="4"/>
        <v>189057.44932140163</v>
      </c>
      <c r="I13" s="13">
        <f t="shared" si="1"/>
        <v>3024.9191891424261</v>
      </c>
    </row>
    <row r="14" spans="2:12" ht="19.899999999999999" customHeight="1" x14ac:dyDescent="0.35">
      <c r="B14" s="25">
        <f t="shared" si="2"/>
        <v>6</v>
      </c>
      <c r="C14" s="26">
        <f t="shared" si="5"/>
        <v>46178</v>
      </c>
      <c r="D14" s="201">
        <f t="shared" si="6"/>
        <v>193447.89058658076</v>
      </c>
      <c r="E14" s="29">
        <f t="shared" si="7"/>
        <v>1700</v>
      </c>
      <c r="F14" s="27">
        <f t="shared" si="3"/>
        <v>191469.78112311446</v>
      </c>
      <c r="G14" s="28">
        <f t="shared" si="0"/>
        <v>2104.0635288254334</v>
      </c>
      <c r="H14" s="27">
        <f t="shared" si="4"/>
        <v>186339.77798057455</v>
      </c>
      <c r="I14" s="29">
        <f t="shared" si="1"/>
        <v>2981.4364476891928</v>
      </c>
      <c r="K14" s="220" t="s">
        <v>68</v>
      </c>
      <c r="L14" s="221"/>
    </row>
    <row r="15" spans="2:12" ht="19.899999999999999" customHeight="1" x14ac:dyDescent="0.35">
      <c r="B15" s="10">
        <f t="shared" si="2"/>
        <v>7</v>
      </c>
      <c r="C15" s="11">
        <f t="shared" si="5"/>
        <v>46208</v>
      </c>
      <c r="D15" s="200">
        <f t="shared" si="6"/>
        <v>192064.57781735621</v>
      </c>
      <c r="E15" s="13">
        <f t="shared" si="7"/>
        <v>1700</v>
      </c>
      <c r="F15" s="8">
        <f t="shared" si="3"/>
        <v>189678.47047269245</v>
      </c>
      <c r="G15" s="12">
        <f t="shared" si="0"/>
        <v>2107.538560807694</v>
      </c>
      <c r="H15" s="8">
        <f t="shared" si="4"/>
        <v>183661.17274131218</v>
      </c>
      <c r="I15" s="13">
        <f t="shared" si="1"/>
        <v>2938.578763860995</v>
      </c>
      <c r="K15" s="32" t="s">
        <v>22</v>
      </c>
      <c r="L15" s="33">
        <f>+E429</f>
        <v>222565.87496768186</v>
      </c>
    </row>
    <row r="16" spans="2:12" ht="19.899999999999999" customHeight="1" x14ac:dyDescent="0.35">
      <c r="B16" s="25">
        <f t="shared" si="2"/>
        <v>8</v>
      </c>
      <c r="C16" s="26">
        <f t="shared" si="5"/>
        <v>46239</v>
      </c>
      <c r="D16" s="201">
        <f t="shared" si="6"/>
        <v>190678.98039462729</v>
      </c>
      <c r="E16" s="29">
        <f t="shared" si="7"/>
        <v>1700</v>
      </c>
      <c r="F16" s="27">
        <f t="shared" si="3"/>
        <v>187880.72055581416</v>
      </c>
      <c r="G16" s="28">
        <f t="shared" si="0"/>
        <v>2111.0193320877997</v>
      </c>
      <c r="H16" s="27">
        <f t="shared" si="4"/>
        <v>181021.07203449885</v>
      </c>
      <c r="I16" s="29">
        <f t="shared" si="1"/>
        <v>2896.3371525519815</v>
      </c>
      <c r="K16" s="32" t="s">
        <v>23</v>
      </c>
      <c r="L16" s="33">
        <f>+G429</f>
        <v>216891.7477075895</v>
      </c>
    </row>
    <row r="17" spans="2:12" ht="19.899999999999999" customHeight="1" thickBot="1" x14ac:dyDescent="0.4">
      <c r="B17" s="10">
        <f t="shared" si="2"/>
        <v>9</v>
      </c>
      <c r="C17" s="11">
        <f t="shared" si="5"/>
        <v>46270</v>
      </c>
      <c r="D17" s="200">
        <f t="shared" si="6"/>
        <v>189291.094545103</v>
      </c>
      <c r="E17" s="13">
        <f t="shared" si="7"/>
        <v>1700</v>
      </c>
      <c r="F17" s="8">
        <f t="shared" si="3"/>
        <v>186076.51498873078</v>
      </c>
      <c r="G17" s="12">
        <f t="shared" si="0"/>
        <v>2114.5058521446681</v>
      </c>
      <c r="H17" s="8">
        <f t="shared" si="4"/>
        <v>178418.92236348739</v>
      </c>
      <c r="I17" s="13">
        <f t="shared" si="1"/>
        <v>2854.7027578157981</v>
      </c>
      <c r="K17" s="34" t="s">
        <v>24</v>
      </c>
      <c r="L17" s="35">
        <f>+I429</f>
        <v>222940.46432975263</v>
      </c>
    </row>
    <row r="18" spans="2:12" ht="19.899999999999999" customHeight="1" x14ac:dyDescent="0.35">
      <c r="B18" s="25">
        <f t="shared" si="2"/>
        <v>10</v>
      </c>
      <c r="C18" s="26">
        <f t="shared" si="5"/>
        <v>46300</v>
      </c>
      <c r="D18" s="201">
        <f t="shared" si="6"/>
        <v>187900.91648926045</v>
      </c>
      <c r="E18" s="29">
        <f t="shared" si="7"/>
        <v>1700</v>
      </c>
      <c r="F18" s="27">
        <f t="shared" si="3"/>
        <v>184265.83735113975</v>
      </c>
      <c r="G18" s="28">
        <f t="shared" si="0"/>
        <v>2117.9981304728708</v>
      </c>
      <c r="H18" s="27">
        <f t="shared" si="4"/>
        <v>175854.17818805855</v>
      </c>
      <c r="I18" s="29">
        <f t="shared" si="1"/>
        <v>2813.6668510089366</v>
      </c>
      <c r="K18" s="40">
        <f>(((E4-F4)+1)^(1/12))-1</f>
        <v>1.6515813019202241E-3</v>
      </c>
      <c r="L18" s="120">
        <v>2</v>
      </c>
    </row>
    <row r="19" spans="2:12" ht="19.899999999999999" customHeight="1" x14ac:dyDescent="0.35">
      <c r="B19" s="10">
        <f t="shared" si="2"/>
        <v>11</v>
      </c>
      <c r="C19" s="11">
        <f t="shared" si="5"/>
        <v>46331</v>
      </c>
      <c r="D19" s="200">
        <f t="shared" si="6"/>
        <v>186508.44244133451</v>
      </c>
      <c r="E19" s="13">
        <f t="shared" si="7"/>
        <v>1700</v>
      </c>
      <c r="F19" s="8">
        <f t="shared" si="3"/>
        <v>182448.6711861089</v>
      </c>
      <c r="G19" s="12">
        <f t="shared" si="0"/>
        <v>2121.4961765826615</v>
      </c>
      <c r="H19" s="8">
        <f t="shared" si="4"/>
        <v>173326.30181004858</v>
      </c>
      <c r="I19" s="13">
        <f t="shared" si="1"/>
        <v>2773.2208289607775</v>
      </c>
      <c r="K19" s="236" t="s">
        <v>72</v>
      </c>
      <c r="L19" s="236"/>
    </row>
    <row r="20" spans="2:12" ht="19.899999999999999" customHeight="1" x14ac:dyDescent="0.35">
      <c r="B20" s="25">
        <f t="shared" si="2"/>
        <v>12</v>
      </c>
      <c r="C20" s="26">
        <f t="shared" si="5"/>
        <v>46361</v>
      </c>
      <c r="D20" s="201">
        <f t="shared" si="6"/>
        <v>185113.66860930761</v>
      </c>
      <c r="E20" s="29">
        <f t="shared" si="7"/>
        <v>1700</v>
      </c>
      <c r="F20" s="27">
        <f t="shared" si="3"/>
        <v>180625.00000000006</v>
      </c>
      <c r="G20" s="28">
        <f t="shared" si="0"/>
        <v>2125.0000000000009</v>
      </c>
      <c r="H20" s="27">
        <f t="shared" si="4"/>
        <v>170834.76326062105</v>
      </c>
      <c r="I20" s="29">
        <f t="shared" si="1"/>
        <v>2733.356212169937</v>
      </c>
      <c r="K20" s="236"/>
      <c r="L20" s="236"/>
    </row>
    <row r="21" spans="2:12" ht="19.899999999999999" customHeight="1" x14ac:dyDescent="0.35">
      <c r="B21" s="10">
        <f t="shared" si="2"/>
        <v>13</v>
      </c>
      <c r="C21" s="11">
        <f t="shared" si="5"/>
        <v>46392</v>
      </c>
      <c r="D21" s="200">
        <f t="shared" si="6"/>
        <v>183716.59119489935</v>
      </c>
      <c r="E21" s="13">
        <f t="shared" si="7"/>
        <v>1700</v>
      </c>
      <c r="F21" s="8">
        <f t="shared" si="3"/>
        <v>178794.80726239283</v>
      </c>
      <c r="G21" s="12">
        <f t="shared" si="0"/>
        <v>2128.5096102665811</v>
      </c>
      <c r="H21" s="8">
        <f t="shared" si="4"/>
        <v>168379.04018915881</v>
      </c>
      <c r="I21" s="13">
        <f t="shared" si="1"/>
        <v>2694.064643026541</v>
      </c>
      <c r="K21" s="236"/>
      <c r="L21" s="236"/>
    </row>
    <row r="22" spans="2:12" ht="19.899999999999999" customHeight="1" x14ac:dyDescent="0.35">
      <c r="B22" s="25">
        <f t="shared" si="2"/>
        <v>14</v>
      </c>
      <c r="C22" s="26">
        <f t="shared" si="5"/>
        <v>46423</v>
      </c>
      <c r="D22" s="201">
        <f t="shared" si="6"/>
        <v>182317.20639355609</v>
      </c>
      <c r="E22" s="29">
        <f t="shared" si="7"/>
        <v>1700</v>
      </c>
      <c r="F22" s="27">
        <f t="shared" si="3"/>
        <v>176958.07640600798</v>
      </c>
      <c r="G22" s="28">
        <f t="shared" si="0"/>
        <v>2132.025016939855</v>
      </c>
      <c r="H22" s="27">
        <f t="shared" si="4"/>
        <v>165958.61775375338</v>
      </c>
      <c r="I22" s="29">
        <f t="shared" si="1"/>
        <v>2655.337884060054</v>
      </c>
      <c r="K22" s="236"/>
      <c r="L22" s="236"/>
    </row>
    <row r="23" spans="2:12" ht="19.899999999999999" customHeight="1" x14ac:dyDescent="0.35">
      <c r="B23" s="10">
        <f t="shared" si="2"/>
        <v>15</v>
      </c>
      <c r="C23" s="11">
        <f t="shared" si="5"/>
        <v>46451</v>
      </c>
      <c r="D23" s="200">
        <f t="shared" si="6"/>
        <v>180915.51039444076</v>
      </c>
      <c r="E23" s="13">
        <f t="shared" si="7"/>
        <v>1700</v>
      </c>
      <c r="F23" s="8">
        <f t="shared" si="3"/>
        <v>175114.79082663087</v>
      </c>
      <c r="G23" s="12">
        <f t="shared" si="0"/>
        <v>2135.5462295930593</v>
      </c>
      <c r="H23" s="8">
        <f t="shared" si="4"/>
        <v>163572.98851326836</v>
      </c>
      <c r="I23" s="13">
        <f t="shared" si="1"/>
        <v>2617.1678162122939</v>
      </c>
      <c r="K23" s="236"/>
      <c r="L23" s="236"/>
    </row>
    <row r="24" spans="2:12" ht="19.899999999999999" customHeight="1" x14ac:dyDescent="0.35">
      <c r="B24" s="25">
        <f t="shared" si="2"/>
        <v>16</v>
      </c>
      <c r="C24" s="26">
        <f t="shared" si="5"/>
        <v>46482</v>
      </c>
      <c r="D24" s="201">
        <f t="shared" si="6"/>
        <v>179511.49938042232</v>
      </c>
      <c r="E24" s="29">
        <f t="shared" si="7"/>
        <v>1700</v>
      </c>
      <c r="F24" s="27">
        <f t="shared" si="3"/>
        <v>173264.93388303457</v>
      </c>
      <c r="G24" s="28">
        <f t="shared" si="0"/>
        <v>2139.0732578152415</v>
      </c>
      <c r="H24" s="27">
        <f t="shared" si="4"/>
        <v>161221.65232095454</v>
      </c>
      <c r="I24" s="29">
        <f t="shared" si="1"/>
        <v>2579.5464371352728</v>
      </c>
      <c r="K24" s="209"/>
    </row>
    <row r="25" spans="2:12" ht="19.899999999999999" customHeight="1" x14ac:dyDescent="0.35">
      <c r="B25" s="10">
        <f t="shared" si="2"/>
        <v>17</v>
      </c>
      <c r="C25" s="11">
        <f t="shared" si="5"/>
        <v>46512</v>
      </c>
      <c r="D25" s="200">
        <f t="shared" si="6"/>
        <v>178105.16952806542</v>
      </c>
      <c r="E25" s="13">
        <f t="shared" si="7"/>
        <v>1700</v>
      </c>
      <c r="F25" s="8">
        <f t="shared" si="3"/>
        <v>171408.48889690294</v>
      </c>
      <c r="G25" s="12">
        <f t="shared" si="0"/>
        <v>2142.6061112112866</v>
      </c>
      <c r="H25" s="8">
        <f t="shared" si="4"/>
        <v>158904.11621959423</v>
      </c>
      <c r="I25" s="13">
        <f t="shared" si="1"/>
        <v>2542.4658595135079</v>
      </c>
      <c r="K25" s="193"/>
    </row>
    <row r="26" spans="2:12" ht="19.899999999999999" customHeight="1" x14ac:dyDescent="0.35">
      <c r="B26" s="25">
        <f t="shared" si="2"/>
        <v>18</v>
      </c>
      <c r="C26" s="26">
        <f t="shared" si="5"/>
        <v>46543</v>
      </c>
      <c r="D26" s="201">
        <f t="shared" si="6"/>
        <v>176696.51700762004</v>
      </c>
      <c r="E26" s="29">
        <f t="shared" si="7"/>
        <v>1700</v>
      </c>
      <c r="F26" s="27">
        <f t="shared" si="3"/>
        <v>169545.4391527535</v>
      </c>
      <c r="G26" s="28">
        <f t="shared" si="0"/>
        <v>2146.1447994019431</v>
      </c>
      <c r="H26" s="27">
        <f t="shared" si="4"/>
        <v>156619.89433815284</v>
      </c>
      <c r="I26" s="29">
        <f t="shared" si="1"/>
        <v>2505.9183094104455</v>
      </c>
      <c r="K26" s="195"/>
    </row>
    <row r="27" spans="2:12" ht="19.899999999999999" customHeight="1" x14ac:dyDescent="0.35">
      <c r="B27" s="10">
        <f t="shared" si="2"/>
        <v>19</v>
      </c>
      <c r="C27" s="11">
        <f t="shared" si="5"/>
        <v>46573</v>
      </c>
      <c r="D27" s="200">
        <f t="shared" si="6"/>
        <v>175285.53798301099</v>
      </c>
      <c r="E27" s="13">
        <f t="shared" si="7"/>
        <v>1700</v>
      </c>
      <c r="F27" s="8">
        <f t="shared" si="3"/>
        <v>167675.76789786018</v>
      </c>
      <c r="G27" s="12">
        <f t="shared" si="0"/>
        <v>2149.6893320238482</v>
      </c>
      <c r="H27" s="8">
        <f t="shared" si="4"/>
        <v>154368.50778991604</v>
      </c>
      <c r="I27" s="13">
        <f t="shared" si="1"/>
        <v>2469.8961246386566</v>
      </c>
      <c r="K27" s="194"/>
    </row>
    <row r="28" spans="2:12" ht="19.899999999999999" customHeight="1" x14ac:dyDescent="0.35">
      <c r="B28" s="25">
        <f t="shared" si="2"/>
        <v>20</v>
      </c>
      <c r="C28" s="26">
        <f t="shared" si="5"/>
        <v>46604</v>
      </c>
      <c r="D28" s="201">
        <f t="shared" si="6"/>
        <v>173872.22861182748</v>
      </c>
      <c r="E28" s="29">
        <f t="shared" si="7"/>
        <v>1700</v>
      </c>
      <c r="F28" s="27">
        <f t="shared" si="3"/>
        <v>165799.45834217584</v>
      </c>
      <c r="G28" s="28">
        <f t="shared" si="0"/>
        <v>2153.2397187295564</v>
      </c>
      <c r="H28" s="27">
        <f t="shared" si="4"/>
        <v>152149.4845720914</v>
      </c>
      <c r="I28" s="29">
        <f t="shared" si="1"/>
        <v>2434.3917531534626</v>
      </c>
    </row>
    <row r="29" spans="2:12" ht="19.899999999999999" customHeight="1" x14ac:dyDescent="0.35">
      <c r="B29" s="10">
        <f t="shared" si="2"/>
        <v>21</v>
      </c>
      <c r="C29" s="11">
        <f t="shared" si="5"/>
        <v>46635</v>
      </c>
      <c r="D29" s="200">
        <f t="shared" si="6"/>
        <v>172456.58504531271</v>
      </c>
      <c r="E29" s="13">
        <f t="shared" si="7"/>
        <v>1700</v>
      </c>
      <c r="F29" s="8">
        <f t="shared" si="3"/>
        <v>163916.49365825474</v>
      </c>
      <c r="G29" s="12">
        <f t="shared" si="0"/>
        <v>2156.7959691875622</v>
      </c>
      <c r="H29" s="8">
        <f t="shared" si="4"/>
        <v>149962.35946685294</v>
      </c>
      <c r="I29" s="13">
        <f t="shared" si="1"/>
        <v>2399.3977514696471</v>
      </c>
    </row>
    <row r="30" spans="2:12" ht="19.899999999999999" customHeight="1" x14ac:dyDescent="0.35">
      <c r="B30" s="25">
        <f t="shared" si="2"/>
        <v>22</v>
      </c>
      <c r="C30" s="26">
        <f t="shared" si="5"/>
        <v>46665</v>
      </c>
      <c r="D30" s="201">
        <f t="shared" si="6"/>
        <v>171038.60342835329</v>
      </c>
      <c r="E30" s="29">
        <f t="shared" si="7"/>
        <v>1700</v>
      </c>
      <c r="F30" s="27">
        <f t="shared" si="3"/>
        <v>162026.8569811747</v>
      </c>
      <c r="G30" s="28">
        <f t="shared" si="0"/>
        <v>2160.3580930823296</v>
      </c>
      <c r="H30" s="27">
        <f t="shared" si="4"/>
        <v>147806.67394380839</v>
      </c>
      <c r="I30" s="29">
        <f t="shared" si="1"/>
        <v>2364.9067831009343</v>
      </c>
    </row>
    <row r="31" spans="2:12" ht="19.899999999999999" customHeight="1" x14ac:dyDescent="0.35">
      <c r="B31" s="10">
        <f t="shared" si="2"/>
        <v>23</v>
      </c>
      <c r="C31" s="11">
        <f t="shared" si="5"/>
        <v>46696</v>
      </c>
      <c r="D31" s="200">
        <f t="shared" si="6"/>
        <v>169618.27989946885</v>
      </c>
      <c r="E31" s="13">
        <f t="shared" si="7"/>
        <v>1700</v>
      </c>
      <c r="F31" s="8">
        <f t="shared" si="3"/>
        <v>160130.53140845941</v>
      </c>
      <c r="G31" s="12">
        <f t="shared" si="0"/>
        <v>2163.9261001143163</v>
      </c>
      <c r="H31" s="8">
        <f t="shared" si="4"/>
        <v>145681.97606386829</v>
      </c>
      <c r="I31" s="13">
        <f t="shared" si="1"/>
        <v>2330.9116170218927</v>
      </c>
    </row>
    <row r="32" spans="2:12" ht="19.899999999999999" customHeight="1" x14ac:dyDescent="0.35">
      <c r="B32" s="25">
        <f t="shared" si="2"/>
        <v>24</v>
      </c>
      <c r="C32" s="26">
        <f t="shared" si="5"/>
        <v>46726</v>
      </c>
      <c r="D32" s="201">
        <f t="shared" si="6"/>
        <v>168195.61059080143</v>
      </c>
      <c r="E32" s="29">
        <f t="shared" si="7"/>
        <v>1700</v>
      </c>
      <c r="F32" s="27">
        <f t="shared" si="3"/>
        <v>158227.50000000017</v>
      </c>
      <c r="G32" s="28">
        <f t="shared" si="0"/>
        <v>2167.5000000000023</v>
      </c>
      <c r="H32" s="27">
        <f t="shared" si="4"/>
        <v>143587.82038449717</v>
      </c>
      <c r="I32" s="29">
        <f t="shared" si="1"/>
        <v>2297.4051261519548</v>
      </c>
    </row>
    <row r="33" spans="2:9" ht="19.899999999999999" customHeight="1" x14ac:dyDescent="0.35">
      <c r="B33" s="10">
        <f t="shared" si="2"/>
        <v>25</v>
      </c>
      <c r="C33" s="11">
        <f t="shared" si="5"/>
        <v>46757</v>
      </c>
      <c r="D33" s="200">
        <f t="shared" si="6"/>
        <v>166770.591628105</v>
      </c>
      <c r="E33" s="13">
        <f t="shared" si="7"/>
        <v>1700</v>
      </c>
      <c r="F33" s="8">
        <f t="shared" si="3"/>
        <v>156317.74577797783</v>
      </c>
      <c r="G33" s="12">
        <f t="shared" si="0"/>
        <v>2171.0798024719143</v>
      </c>
      <c r="H33" s="8">
        <f t="shared" si="4"/>
        <v>141523.76786632644</v>
      </c>
      <c r="I33" s="13">
        <f t="shared" si="1"/>
        <v>2264.380285861223</v>
      </c>
    </row>
    <row r="34" spans="2:9" ht="19.899999999999999" customHeight="1" x14ac:dyDescent="0.35">
      <c r="B34" s="25">
        <f t="shared" si="2"/>
        <v>26</v>
      </c>
      <c r="C34" s="26">
        <f t="shared" si="5"/>
        <v>46788</v>
      </c>
      <c r="D34" s="201">
        <f t="shared" si="6"/>
        <v>165343.21913073488</v>
      </c>
      <c r="E34" s="29">
        <f t="shared" si="7"/>
        <v>1700</v>
      </c>
      <c r="F34" s="27">
        <f t="shared" si="3"/>
        <v>154401.25172678442</v>
      </c>
      <c r="G34" s="28">
        <f t="shared" si="0"/>
        <v>2174.6655172786536</v>
      </c>
      <c r="H34" s="27">
        <f t="shared" si="4"/>
        <v>139489.38578110997</v>
      </c>
      <c r="I34" s="29">
        <f t="shared" si="1"/>
        <v>2231.8301724977596</v>
      </c>
    </row>
    <row r="35" spans="2:9" ht="19.899999999999999" customHeight="1" x14ac:dyDescent="0.35">
      <c r="B35" s="10">
        <f t="shared" si="2"/>
        <v>27</v>
      </c>
      <c r="C35" s="11">
        <f t="shared" si="5"/>
        <v>46817</v>
      </c>
      <c r="D35" s="200">
        <f t="shared" si="6"/>
        <v>163913.48921163724</v>
      </c>
      <c r="E35" s="13">
        <f t="shared" si="7"/>
        <v>1700</v>
      </c>
      <c r="F35" s="8">
        <f t="shared" si="3"/>
        <v>152478.00079294454</v>
      </c>
      <c r="G35" s="12">
        <f t="shared" si="0"/>
        <v>2178.257154184922</v>
      </c>
      <c r="H35" s="8">
        <f t="shared" si="4"/>
        <v>137484.24762100269</v>
      </c>
      <c r="I35" s="13">
        <f t="shared" si="1"/>
        <v>2199.7479619360433</v>
      </c>
    </row>
    <row r="36" spans="2:9" ht="19.899999999999999" customHeight="1" x14ac:dyDescent="0.35">
      <c r="B36" s="25">
        <f t="shared" si="2"/>
        <v>28</v>
      </c>
      <c r="C36" s="26">
        <f t="shared" si="5"/>
        <v>46848</v>
      </c>
      <c r="D36" s="201">
        <f t="shared" si="6"/>
        <v>162481.39797733841</v>
      </c>
      <c r="E36" s="29">
        <f t="shared" si="7"/>
        <v>1700</v>
      </c>
      <c r="F36" s="27">
        <f t="shared" si="3"/>
        <v>150547.97588503681</v>
      </c>
      <c r="G36" s="28">
        <f t="shared" si="0"/>
        <v>2181.8547229715477</v>
      </c>
      <c r="H36" s="27">
        <f t="shared" si="4"/>
        <v>135507.93300914319</v>
      </c>
      <c r="I36" s="29">
        <f t="shared" si="1"/>
        <v>2168.126928146291</v>
      </c>
    </row>
    <row r="37" spans="2:9" ht="19.899999999999999" customHeight="1" x14ac:dyDescent="0.35">
      <c r="B37" s="10">
        <f t="shared" si="2"/>
        <v>29</v>
      </c>
      <c r="C37" s="11">
        <f t="shared" si="5"/>
        <v>46878</v>
      </c>
      <c r="D37" s="200">
        <f t="shared" si="6"/>
        <v>161046.94152793437</v>
      </c>
      <c r="E37" s="13">
        <f t="shared" si="7"/>
        <v>1700</v>
      </c>
      <c r="F37" s="8">
        <f t="shared" si="3"/>
        <v>148611.15987361493</v>
      </c>
      <c r="G37" s="12">
        <f t="shared" si="0"/>
        <v>2185.4582334355136</v>
      </c>
      <c r="H37" s="8">
        <f t="shared" si="4"/>
        <v>133560.02761152195</v>
      </c>
      <c r="I37" s="13">
        <f t="shared" si="1"/>
        <v>2136.9604417843511</v>
      </c>
    </row>
    <row r="38" spans="2:9" ht="19.899999999999999" customHeight="1" x14ac:dyDescent="0.35">
      <c r="B38" s="25">
        <f t="shared" si="2"/>
        <v>30</v>
      </c>
      <c r="C38" s="26">
        <f t="shared" si="5"/>
        <v>46909</v>
      </c>
      <c r="D38" s="201">
        <f t="shared" si="6"/>
        <v>159610.11595708007</v>
      </c>
      <c r="E38" s="29">
        <f t="shared" si="7"/>
        <v>1700</v>
      </c>
      <c r="F38" s="27">
        <f t="shared" si="3"/>
        <v>146667.53559112889</v>
      </c>
      <c r="G38" s="28">
        <f t="shared" si="0"/>
        <v>2189.0676953899833</v>
      </c>
      <c r="H38" s="27">
        <f t="shared" si="4"/>
        <v>131640.12305011615</v>
      </c>
      <c r="I38" s="29">
        <f t="shared" si="1"/>
        <v>2106.2419688018585</v>
      </c>
    </row>
    <row r="39" spans="2:9" ht="19.899999999999999" customHeight="1" x14ac:dyDescent="0.35">
      <c r="B39" s="10">
        <f t="shared" si="2"/>
        <v>31</v>
      </c>
      <c r="C39" s="11">
        <f t="shared" si="5"/>
        <v>46939</v>
      </c>
      <c r="D39" s="200">
        <f t="shared" si="6"/>
        <v>158170.91735197883</v>
      </c>
      <c r="E39" s="13">
        <f t="shared" si="7"/>
        <v>1700</v>
      </c>
      <c r="F39" s="8">
        <f t="shared" si="3"/>
        <v>144717.08583184559</v>
      </c>
      <c r="G39" s="12">
        <f t="shared" si="0"/>
        <v>2192.6831186643271</v>
      </c>
      <c r="H39" s="8">
        <f t="shared" si="4"/>
        <v>129747.81681727334</v>
      </c>
      <c r="I39" s="13">
        <f t="shared" si="1"/>
        <v>2075.9650690763733</v>
      </c>
    </row>
    <row r="40" spans="2:9" ht="19.899999999999999" customHeight="1" x14ac:dyDescent="0.35">
      <c r="B40" s="25">
        <f t="shared" si="2"/>
        <v>32</v>
      </c>
      <c r="C40" s="26">
        <f t="shared" si="5"/>
        <v>46970</v>
      </c>
      <c r="D40" s="201">
        <f t="shared" si="6"/>
        <v>156729.34179337166</v>
      </c>
      <c r="E40" s="29">
        <f t="shared" si="7"/>
        <v>1700</v>
      </c>
      <c r="F40" s="27">
        <f t="shared" si="3"/>
        <v>142759.79335176968</v>
      </c>
      <c r="G40" s="28">
        <f t="shared" si="0"/>
        <v>2196.304513104149</v>
      </c>
      <c r="H40" s="27">
        <f t="shared" si="4"/>
        <v>127882.71219132583</v>
      </c>
      <c r="I40" s="29">
        <f t="shared" si="1"/>
        <v>2046.1233950612134</v>
      </c>
    </row>
    <row r="41" spans="2:9" ht="19.899999999999999" customHeight="1" x14ac:dyDescent="0.35">
      <c r="B41" s="10">
        <f t="shared" si="2"/>
        <v>33</v>
      </c>
      <c r="C41" s="11">
        <f t="shared" si="5"/>
        <v>47001</v>
      </c>
      <c r="D41" s="200">
        <f t="shared" si="6"/>
        <v>155285.38535552658</v>
      </c>
      <c r="E41" s="13">
        <f t="shared" si="7"/>
        <v>1700</v>
      </c>
      <c r="F41" s="8">
        <f t="shared" si="3"/>
        <v>140795.64086856414</v>
      </c>
      <c r="G41" s="12">
        <f t="shared" si="0"/>
        <v>2199.9318885713146</v>
      </c>
      <c r="H41" s="8">
        <f t="shared" si="4"/>
        <v>126044.41815341795</v>
      </c>
      <c r="I41" s="13">
        <f t="shared" si="1"/>
        <v>2016.7106904546872</v>
      </c>
    </row>
    <row r="42" spans="2:9" ht="19.899999999999999" customHeight="1" x14ac:dyDescent="0.35">
      <c r="B42" s="25">
        <f t="shared" si="2"/>
        <v>34</v>
      </c>
      <c r="C42" s="26">
        <f t="shared" si="5"/>
        <v>47031</v>
      </c>
      <c r="D42" s="201">
        <f t="shared" si="6"/>
        <v>153839.04410622799</v>
      </c>
      <c r="E42" s="29">
        <f t="shared" si="7"/>
        <v>1700</v>
      </c>
      <c r="F42" s="27">
        <f t="shared" si="3"/>
        <v>138824.61106147058</v>
      </c>
      <c r="G42" s="28">
        <f t="shared" si="0"/>
        <v>2203.5652549439774</v>
      </c>
      <c r="H42" s="27">
        <f t="shared" si="4"/>
        <v>124232.54930552913</v>
      </c>
      <c r="I42" s="29">
        <f t="shared" si="1"/>
        <v>1987.7207888884661</v>
      </c>
    </row>
    <row r="43" spans="2:9" ht="19.899999999999999" customHeight="1" x14ac:dyDescent="0.35">
      <c r="B43" s="10">
        <f t="shared" si="2"/>
        <v>35</v>
      </c>
      <c r="C43" s="11">
        <f t="shared" si="5"/>
        <v>47062</v>
      </c>
      <c r="D43" s="200">
        <f t="shared" si="6"/>
        <v>152390.31410676584</v>
      </c>
      <c r="E43" s="13">
        <f t="shared" si="7"/>
        <v>1700</v>
      </c>
      <c r="F43" s="8">
        <f t="shared" si="3"/>
        <v>136846.68657122945</v>
      </c>
      <c r="G43" s="12">
        <f t="shared" si="0"/>
        <v>2207.2046221166042</v>
      </c>
      <c r="H43" s="8">
        <f t="shared" si="4"/>
        <v>122446.72578967518</v>
      </c>
      <c r="I43" s="13">
        <f t="shared" si="1"/>
        <v>1959.147612634803</v>
      </c>
    </row>
    <row r="44" spans="2:9" ht="19.899999999999999" customHeight="1" x14ac:dyDescent="0.35">
      <c r="B44" s="25">
        <f t="shared" si="2"/>
        <v>36</v>
      </c>
      <c r="C44" s="26">
        <f t="shared" si="5"/>
        <v>47092</v>
      </c>
      <c r="D44" s="201">
        <f t="shared" si="6"/>
        <v>150939.19141192507</v>
      </c>
      <c r="E44" s="29">
        <f t="shared" si="7"/>
        <v>1700</v>
      </c>
      <c r="F44" s="27">
        <f t="shared" si="3"/>
        <v>134861.85000000021</v>
      </c>
      <c r="G44" s="28">
        <f t="shared" si="0"/>
        <v>2210.8500000000035</v>
      </c>
      <c r="H44" s="27">
        <f t="shared" si="4"/>
        <v>120686.57320827123</v>
      </c>
      <c r="I44" s="29">
        <f t="shared" si="1"/>
        <v>1930.9851713323399</v>
      </c>
    </row>
    <row r="45" spans="2:9" ht="19.899999999999999" customHeight="1" x14ac:dyDescent="0.35">
      <c r="B45" s="10">
        <f t="shared" si="2"/>
        <v>37</v>
      </c>
      <c r="C45" s="11">
        <f t="shared" si="5"/>
        <v>47123</v>
      </c>
      <c r="D45" s="200">
        <f t="shared" si="6"/>
        <v>149485.67206997471</v>
      </c>
      <c r="E45" s="13">
        <f t="shared" si="7"/>
        <v>1700</v>
      </c>
      <c r="F45" s="8">
        <f t="shared" si="3"/>
        <v>132870.08391128122</v>
      </c>
      <c r="G45" s="12">
        <f t="shared" si="0"/>
        <v>2214.5013985213536</v>
      </c>
      <c r="H45" s="8">
        <f t="shared" si="4"/>
        <v>118951.72254563923</v>
      </c>
      <c r="I45" s="13">
        <f t="shared" si="1"/>
        <v>1903.2275607302279</v>
      </c>
    </row>
    <row r="46" spans="2:9" ht="19.899999999999999" customHeight="1" x14ac:dyDescent="0.35">
      <c r="B46" s="25">
        <f t="shared" si="2"/>
        <v>38</v>
      </c>
      <c r="C46" s="26">
        <f t="shared" si="5"/>
        <v>47154</v>
      </c>
      <c r="D46" s="201">
        <f t="shared" si="6"/>
        <v>148029.7521226572</v>
      </c>
      <c r="E46" s="29">
        <f t="shared" si="7"/>
        <v>1700</v>
      </c>
      <c r="F46" s="27">
        <f t="shared" si="3"/>
        <v>130871.37082982944</v>
      </c>
      <c r="G46" s="28">
        <f t="shared" si="0"/>
        <v>2218.1588276242278</v>
      </c>
      <c r="H46" s="27">
        <f t="shared" si="4"/>
        <v>117241.81009064398</v>
      </c>
      <c r="I46" s="29">
        <f t="shared" si="1"/>
        <v>1875.8689614503037</v>
      </c>
    </row>
    <row r="47" spans="2:9" ht="19.899999999999999" customHeight="1" x14ac:dyDescent="0.35">
      <c r="B47" s="10">
        <f t="shared" si="2"/>
        <v>39</v>
      </c>
      <c r="C47" s="11">
        <f t="shared" si="5"/>
        <v>47182</v>
      </c>
      <c r="D47" s="200">
        <f t="shared" si="6"/>
        <v>146571.4276051776</v>
      </c>
      <c r="E47" s="13">
        <f t="shared" si="7"/>
        <v>1700</v>
      </c>
      <c r="F47" s="8">
        <f t="shared" si="3"/>
        <v>128865.69324158003</v>
      </c>
      <c r="G47" s="12">
        <f t="shared" si="0"/>
        <v>2221.8222972686212</v>
      </c>
      <c r="H47" s="8">
        <f t="shared" si="4"/>
        <v>115556.47736044107</v>
      </c>
      <c r="I47" s="13">
        <f t="shared" si="1"/>
        <v>1848.9036377670573</v>
      </c>
    </row>
    <row r="48" spans="2:9" ht="19.899999999999999" customHeight="1" x14ac:dyDescent="0.35">
      <c r="B48" s="25">
        <f t="shared" si="2"/>
        <v>40</v>
      </c>
      <c r="C48" s="26">
        <f t="shared" si="5"/>
        <v>47213</v>
      </c>
      <c r="D48" s="201">
        <f t="shared" si="6"/>
        <v>145110.6945461928</v>
      </c>
      <c r="E48" s="29">
        <f t="shared" si="7"/>
        <v>1700</v>
      </c>
      <c r="F48" s="27">
        <f t="shared" si="3"/>
        <v>126853.03359356582</v>
      </c>
      <c r="G48" s="28">
        <f t="shared" si="0"/>
        <v>2225.4918174309792</v>
      </c>
      <c r="H48" s="27">
        <f t="shared" si="4"/>
        <v>113895.3710253211</v>
      </c>
      <c r="I48" s="29">
        <f t="shared" si="1"/>
        <v>1822.3259364051378</v>
      </c>
    </row>
    <row r="49" spans="2:9" ht="19.899999999999999" customHeight="1" x14ac:dyDescent="0.35">
      <c r="B49" s="10">
        <f t="shared" si="2"/>
        <v>41</v>
      </c>
      <c r="C49" s="11">
        <f t="shared" si="5"/>
        <v>47243</v>
      </c>
      <c r="D49" s="200">
        <f t="shared" si="6"/>
        <v>143647.54896780069</v>
      </c>
      <c r="E49" s="13">
        <f t="shared" si="7"/>
        <v>1700</v>
      </c>
      <c r="F49" s="8">
        <f t="shared" si="3"/>
        <v>124833.37429383658</v>
      </c>
      <c r="G49" s="12">
        <f t="shared" si="0"/>
        <v>2229.1673981042245</v>
      </c>
      <c r="H49" s="8">
        <f t="shared" si="4"/>
        <v>112258.14283463408</v>
      </c>
      <c r="I49" s="13">
        <f t="shared" si="1"/>
        <v>1796.1302853541454</v>
      </c>
    </row>
    <row r="50" spans="2:9" ht="19.899999999999999" customHeight="1" x14ac:dyDescent="0.35">
      <c r="B50" s="25">
        <f t="shared" si="2"/>
        <v>42</v>
      </c>
      <c r="C50" s="26">
        <f t="shared" si="5"/>
        <v>47274</v>
      </c>
      <c r="D50" s="201">
        <f t="shared" si="6"/>
        <v>142181.9868855293</v>
      </c>
      <c r="E50" s="29">
        <f t="shared" si="7"/>
        <v>1700</v>
      </c>
      <c r="F50" s="27">
        <f t="shared" si="3"/>
        <v>122806.6977113781</v>
      </c>
      <c r="G50" s="28">
        <f t="shared" si="0"/>
        <v>2232.8490492977835</v>
      </c>
      <c r="H50" s="27">
        <f t="shared" si="4"/>
        <v>110644.44954377881</v>
      </c>
      <c r="I50" s="29">
        <f t="shared" si="1"/>
        <v>1770.3111927004611</v>
      </c>
    </row>
    <row r="51" spans="2:9" ht="19.899999999999999" customHeight="1" x14ac:dyDescent="0.35">
      <c r="B51" s="10">
        <f t="shared" si="2"/>
        <v>43</v>
      </c>
      <c r="C51" s="11">
        <f t="shared" si="5"/>
        <v>47304</v>
      </c>
      <c r="D51" s="200">
        <f t="shared" si="6"/>
        <v>140714.00430832605</v>
      </c>
      <c r="E51" s="13">
        <f t="shared" si="7"/>
        <v>1700</v>
      </c>
      <c r="F51" s="8">
        <f t="shared" si="3"/>
        <v>120772.98617603116</v>
      </c>
      <c r="G51" s="12">
        <f t="shared" si="0"/>
        <v>2236.5367810376142</v>
      </c>
      <c r="H51" s="8">
        <f t="shared" si="4"/>
        <v>109053.95284224166</v>
      </c>
      <c r="I51" s="13">
        <f t="shared" si="1"/>
        <v>1744.8632454758667</v>
      </c>
    </row>
    <row r="52" spans="2:9" ht="19.899999999999999" customHeight="1" x14ac:dyDescent="0.35">
      <c r="B52" s="25">
        <f t="shared" si="2"/>
        <v>44</v>
      </c>
      <c r="C52" s="26">
        <f t="shared" si="5"/>
        <v>47335</v>
      </c>
      <c r="D52" s="201">
        <f t="shared" si="6"/>
        <v>139243.59723854673</v>
      </c>
      <c r="E52" s="29">
        <f t="shared" si="7"/>
        <v>1700</v>
      </c>
      <c r="F52" s="27">
        <f t="shared" si="3"/>
        <v>118732.22197841032</v>
      </c>
      <c r="G52" s="28">
        <f t="shared" si="0"/>
        <v>2240.2306033662326</v>
      </c>
      <c r="H52" s="27">
        <f t="shared" si="4"/>
        <v>107486.31928266989</v>
      </c>
      <c r="I52" s="29">
        <f t="shared" si="1"/>
        <v>1719.7811085227183</v>
      </c>
    </row>
    <row r="53" spans="2:9" ht="19.899999999999999" customHeight="1" x14ac:dyDescent="0.35">
      <c r="B53" s="10">
        <f t="shared" si="2"/>
        <v>45</v>
      </c>
      <c r="C53" s="11">
        <f t="shared" si="5"/>
        <v>47366</v>
      </c>
      <c r="D53" s="200">
        <f t="shared" si="6"/>
        <v>137770.76167194475</v>
      </c>
      <c r="E53" s="13">
        <f t="shared" si="7"/>
        <v>1700</v>
      </c>
      <c r="F53" s="8">
        <f t="shared" si="3"/>
        <v>116684.38736982257</v>
      </c>
      <c r="G53" s="12">
        <f t="shared" si="0"/>
        <v>2243.9305263427418</v>
      </c>
      <c r="H53" s="8">
        <f t="shared" si="4"/>
        <v>105941.22021096443</v>
      </c>
      <c r="I53" s="13">
        <f t="shared" si="1"/>
        <v>1695.0595233754309</v>
      </c>
    </row>
    <row r="54" spans="2:9" ht="19.899999999999999" customHeight="1" x14ac:dyDescent="0.35">
      <c r="B54" s="25">
        <f t="shared" si="2"/>
        <v>46</v>
      </c>
      <c r="C54" s="26">
        <f t="shared" si="5"/>
        <v>47396</v>
      </c>
      <c r="D54" s="201">
        <f t="shared" si="6"/>
        <v>136295.49359766018</v>
      </c>
      <c r="E54" s="29">
        <f t="shared" si="7"/>
        <v>1700</v>
      </c>
      <c r="F54" s="27">
        <f t="shared" si="3"/>
        <v>114629.46456218573</v>
      </c>
      <c r="G54" s="28">
        <f t="shared" si="0"/>
        <v>2247.6365600428576</v>
      </c>
      <c r="H54" s="27">
        <f t="shared" si="4"/>
        <v>104418.33169737759</v>
      </c>
      <c r="I54" s="29">
        <f t="shared" si="1"/>
        <v>1670.6933071580415</v>
      </c>
    </row>
    <row r="55" spans="2:9" ht="19.899999999999999" customHeight="1" x14ac:dyDescent="0.35">
      <c r="B55" s="10">
        <f t="shared" si="2"/>
        <v>47</v>
      </c>
      <c r="C55" s="11">
        <f t="shared" si="5"/>
        <v>47427</v>
      </c>
      <c r="D55" s="200">
        <f t="shared" si="6"/>
        <v>134817.78899820879</v>
      </c>
      <c r="E55" s="13">
        <f t="shared" si="7"/>
        <v>1700</v>
      </c>
      <c r="F55" s="8">
        <f t="shared" si="3"/>
        <v>112567.43572794684</v>
      </c>
      <c r="G55" s="12">
        <f t="shared" si="0"/>
        <v>2251.348714558937</v>
      </c>
      <c r="H55" s="8">
        <f t="shared" si="4"/>
        <v>102917.3344686013</v>
      </c>
      <c r="I55" s="13">
        <f t="shared" si="1"/>
        <v>1646.6773514976207</v>
      </c>
    </row>
    <row r="56" spans="2:9" ht="19.899999999999999" customHeight="1" x14ac:dyDescent="0.35">
      <c r="B56" s="25">
        <f t="shared" si="2"/>
        <v>48</v>
      </c>
      <c r="C56" s="26">
        <f t="shared" si="5"/>
        <v>47457</v>
      </c>
      <c r="D56" s="201">
        <f t="shared" si="6"/>
        <v>133337.64384947121</v>
      </c>
      <c r="E56" s="29">
        <f t="shared" si="7"/>
        <v>1700</v>
      </c>
      <c r="F56" s="27">
        <f t="shared" si="3"/>
        <v>110498.28300000023</v>
      </c>
      <c r="G56" s="28">
        <f t="shared" si="0"/>
        <v>2255.0670000000046</v>
      </c>
      <c r="H56" s="27">
        <f t="shared" si="4"/>
        <v>101437.91384083146</v>
      </c>
      <c r="I56" s="29">
        <f t="shared" si="1"/>
        <v>1623.0066214533035</v>
      </c>
    </row>
    <row r="57" spans="2:9" ht="19.899999999999999" customHeight="1" x14ac:dyDescent="0.35">
      <c r="B57" s="10">
        <f t="shared" si="2"/>
        <v>49</v>
      </c>
      <c r="C57" s="11">
        <f t="shared" si="5"/>
        <v>47488</v>
      </c>
      <c r="D57" s="200">
        <f t="shared" si="6"/>
        <v>131855.05412068183</v>
      </c>
      <c r="E57" s="13">
        <f t="shared" si="7"/>
        <v>1700</v>
      </c>
      <c r="F57" s="8">
        <f t="shared" si="3"/>
        <v>108421.98847160552</v>
      </c>
      <c r="G57" s="12">
        <f t="shared" si="0"/>
        <v>2258.7914264917817</v>
      </c>
      <c r="H57" s="8">
        <f t="shared" si="4"/>
        <v>99979.759653794594</v>
      </c>
      <c r="I57" s="13">
        <f t="shared" si="1"/>
        <v>1599.6761544607136</v>
      </c>
    </row>
    <row r="58" spans="2:9" ht="19.899999999999999" customHeight="1" x14ac:dyDescent="0.35">
      <c r="B58" s="25">
        <f t="shared" si="2"/>
        <v>50</v>
      </c>
      <c r="C58" s="26">
        <f t="shared" si="5"/>
        <v>47519</v>
      </c>
      <c r="D58" s="201">
        <f t="shared" si="6"/>
        <v>130370.01577441796</v>
      </c>
      <c r="E58" s="29">
        <f t="shared" si="7"/>
        <v>1700</v>
      </c>
      <c r="F58" s="27">
        <f t="shared" si="3"/>
        <v>106338.53419630553</v>
      </c>
      <c r="G58" s="28">
        <f t="shared" si="0"/>
        <v>2262.5220041767134</v>
      </c>
      <c r="H58" s="27">
        <f t="shared" si="4"/>
        <v>98542.566205722731</v>
      </c>
      <c r="I58" s="29">
        <f t="shared" si="1"/>
        <v>1576.6810592915638</v>
      </c>
    </row>
    <row r="59" spans="2:9" ht="19.899999999999999" customHeight="1" x14ac:dyDescent="0.35">
      <c r="B59" s="10">
        <f t="shared" si="2"/>
        <v>51</v>
      </c>
      <c r="C59" s="11">
        <f t="shared" si="5"/>
        <v>47547</v>
      </c>
      <c r="D59" s="200">
        <f t="shared" si="6"/>
        <v>128882.52476658877</v>
      </c>
      <c r="E59" s="13">
        <f t="shared" si="7"/>
        <v>1700</v>
      </c>
      <c r="F59" s="8">
        <f t="shared" si="3"/>
        <v>104247.90218784375</v>
      </c>
      <c r="G59" s="12">
        <f t="shared" si="0"/>
        <v>2266.2587432139944</v>
      </c>
      <c r="H59" s="8">
        <f t="shared" si="4"/>
        <v>97126.032189263162</v>
      </c>
      <c r="I59" s="13">
        <f t="shared" si="1"/>
        <v>1554.0165150282107</v>
      </c>
    </row>
    <row r="60" spans="2:9" ht="19.899999999999999" customHeight="1" x14ac:dyDescent="0.35">
      <c r="B60" s="25">
        <f t="shared" si="2"/>
        <v>52</v>
      </c>
      <c r="C60" s="26">
        <f t="shared" si="5"/>
        <v>47578</v>
      </c>
      <c r="D60" s="201">
        <f t="shared" si="6"/>
        <v>127392.57704642428</v>
      </c>
      <c r="E60" s="29">
        <f t="shared" si="7"/>
        <v>1700</v>
      </c>
      <c r="F60" s="27">
        <f t="shared" si="3"/>
        <v>102150.07442008199</v>
      </c>
      <c r="G60" s="28">
        <f t="shared" si="0"/>
        <v>2270.0016537795996</v>
      </c>
      <c r="H60" s="27">
        <f t="shared" si="4"/>
        <v>95729.86062830934</v>
      </c>
      <c r="I60" s="29">
        <f t="shared" si="1"/>
        <v>1531.6777700529494</v>
      </c>
    </row>
    <row r="61" spans="2:9" ht="19.899999999999999" customHeight="1" x14ac:dyDescent="0.35">
      <c r="B61" s="10">
        <f t="shared" si="2"/>
        <v>53</v>
      </c>
      <c r="C61" s="11">
        <f t="shared" si="5"/>
        <v>47608</v>
      </c>
      <c r="D61" s="200">
        <f t="shared" si="6"/>
        <v>125900.16855646433</v>
      </c>
      <c r="E61" s="13">
        <f t="shared" si="7"/>
        <v>1700</v>
      </c>
      <c r="F61" s="8">
        <f t="shared" si="3"/>
        <v>100045.03282691764</v>
      </c>
      <c r="G61" s="12">
        <f t="shared" si="0"/>
        <v>2273.7507460663101</v>
      </c>
      <c r="H61" s="8">
        <f t="shared" si="4"/>
        <v>94353.758815739944</v>
      </c>
      <c r="I61" s="13">
        <f t="shared" si="1"/>
        <v>1509.6601410518392</v>
      </c>
    </row>
    <row r="62" spans="2:9" ht="19.899999999999999" customHeight="1" x14ac:dyDescent="0.35">
      <c r="B62" s="25">
        <f t="shared" si="2"/>
        <v>54</v>
      </c>
      <c r="C62" s="26">
        <f t="shared" si="5"/>
        <v>47639</v>
      </c>
      <c r="D62" s="201">
        <f t="shared" si="6"/>
        <v>124405.29523254752</v>
      </c>
      <c r="E62" s="29">
        <f t="shared" si="7"/>
        <v>1700</v>
      </c>
      <c r="F62" s="27">
        <f t="shared" si="3"/>
        <v>97932.759302200837</v>
      </c>
      <c r="G62" s="28">
        <f t="shared" si="0"/>
        <v>2277.5060302837405</v>
      </c>
      <c r="H62" s="27">
        <f t="shared" si="4"/>
        <v>92997.43825205286</v>
      </c>
      <c r="I62" s="29">
        <f t="shared" si="1"/>
        <v>1487.9590120328457</v>
      </c>
    </row>
    <row r="63" spans="2:9" ht="19.899999999999999" customHeight="1" x14ac:dyDescent="0.35">
      <c r="B63" s="10">
        <f t="shared" si="2"/>
        <v>55</v>
      </c>
      <c r="C63" s="11">
        <f t="shared" si="5"/>
        <v>47669</v>
      </c>
      <c r="D63" s="200">
        <f t="shared" si="6"/>
        <v>122907.9530038002</v>
      </c>
      <c r="E63" s="13">
        <f t="shared" si="7"/>
        <v>1700</v>
      </c>
      <c r="F63" s="8">
        <f t="shared" si="3"/>
        <v>95813.235699651443</v>
      </c>
      <c r="G63" s="12">
        <f t="shared" si="0"/>
        <v>2281.2675166583676</v>
      </c>
      <c r="H63" s="8">
        <f t="shared" si="4"/>
        <v>91660.614584881288</v>
      </c>
      <c r="I63" s="13">
        <f t="shared" si="1"/>
        <v>1466.5698333581006</v>
      </c>
    </row>
    <row r="64" spans="2:9" ht="19.899999999999999" customHeight="1" x14ac:dyDescent="0.35">
      <c r="B64" s="25">
        <f t="shared" si="2"/>
        <v>56</v>
      </c>
      <c r="C64" s="26">
        <f t="shared" si="5"/>
        <v>47700</v>
      </c>
      <c r="D64" s="201">
        <f t="shared" si="6"/>
        <v>121408.1377926253</v>
      </c>
      <c r="E64" s="29">
        <f t="shared" si="7"/>
        <v>1700</v>
      </c>
      <c r="F64" s="27">
        <f t="shared" si="3"/>
        <v>93686.443832775913</v>
      </c>
      <c r="G64" s="28">
        <f t="shared" si="0"/>
        <v>2285.0352154335587</v>
      </c>
      <c r="H64" s="27">
        <f t="shared" si="4"/>
        <v>90343.00754937937</v>
      </c>
      <c r="I64" s="29">
        <f t="shared" si="1"/>
        <v>1445.4881207900698</v>
      </c>
    </row>
    <row r="65" spans="2:9" ht="19.899999999999999" customHeight="1" x14ac:dyDescent="0.35">
      <c r="B65" s="10">
        <f t="shared" si="2"/>
        <v>57</v>
      </c>
      <c r="C65" s="11">
        <f t="shared" si="5"/>
        <v>47731</v>
      </c>
      <c r="D65" s="200">
        <f t="shared" si="6"/>
        <v>119905.84551469129</v>
      </c>
      <c r="E65" s="13">
        <f t="shared" si="7"/>
        <v>1700</v>
      </c>
      <c r="F65" s="8">
        <f t="shared" si="3"/>
        <v>91552.365474783932</v>
      </c>
      <c r="G65" s="12">
        <f t="shared" si="0"/>
        <v>2288.8091368695982</v>
      </c>
      <c r="H65" s="8">
        <f t="shared" si="4"/>
        <v>89044.340909464649</v>
      </c>
      <c r="I65" s="13">
        <f t="shared" si="1"/>
        <v>1424.7094545514344</v>
      </c>
    </row>
    <row r="66" spans="2:9" ht="19.899999999999999" customHeight="1" x14ac:dyDescent="0.35">
      <c r="B66" s="25">
        <f t="shared" si="2"/>
        <v>58</v>
      </c>
      <c r="C66" s="26">
        <f t="shared" si="5"/>
        <v>47761</v>
      </c>
      <c r="D66" s="201">
        <f t="shared" si="6"/>
        <v>118401.07207892102</v>
      </c>
      <c r="E66" s="29">
        <f t="shared" si="7"/>
        <v>1700</v>
      </c>
      <c r="F66" s="27">
        <f t="shared" si="3"/>
        <v>89410.982358504931</v>
      </c>
      <c r="G66" s="28">
        <f t="shared" si="0"/>
        <v>2292.5892912437162</v>
      </c>
      <c r="H66" s="27">
        <f t="shared" si="4"/>
        <v>87764.34239990529</v>
      </c>
      <c r="I66" s="29">
        <f t="shared" si="1"/>
        <v>1404.2294783984846</v>
      </c>
    </row>
    <row r="67" spans="2:9" ht="19.899999999999999" customHeight="1" x14ac:dyDescent="0.35">
      <c r="B67" s="10">
        <f t="shared" si="2"/>
        <v>59</v>
      </c>
      <c r="C67" s="11">
        <f t="shared" si="5"/>
        <v>47792</v>
      </c>
      <c r="D67" s="200">
        <f t="shared" si="6"/>
        <v>116893.81338748061</v>
      </c>
      <c r="E67" s="13">
        <f t="shared" si="7"/>
        <v>1700</v>
      </c>
      <c r="F67" s="8">
        <f t="shared" si="3"/>
        <v>87262.27617630444</v>
      </c>
      <c r="G67" s="12">
        <f t="shared" si="0"/>
        <v>2296.3756888501171</v>
      </c>
      <c r="H67" s="8">
        <f t="shared" si="4"/>
        <v>86502.743669239688</v>
      </c>
      <c r="I67" s="13">
        <f t="shared" si="1"/>
        <v>1384.0438987078351</v>
      </c>
    </row>
    <row r="68" spans="2:9" ht="19.899999999999999" customHeight="1" x14ac:dyDescent="0.35">
      <c r="B68" s="25">
        <f t="shared" si="2"/>
        <v>60</v>
      </c>
      <c r="C68" s="26">
        <f t="shared" si="5"/>
        <v>47822</v>
      </c>
      <c r="D68" s="201">
        <f t="shared" si="6"/>
        <v>115384.06533576826</v>
      </c>
      <c r="E68" s="29">
        <f t="shared" si="7"/>
        <v>1700</v>
      </c>
      <c r="F68" s="27">
        <f t="shared" si="3"/>
        <v>85106.228580000214</v>
      </c>
      <c r="G68" s="28">
        <f t="shared" si="0"/>
        <v>2300.1683400000056</v>
      </c>
      <c r="H68" s="27">
        <f t="shared" si="4"/>
        <v>85259.280223516616</v>
      </c>
      <c r="I68" s="29">
        <f t="shared" si="1"/>
        <v>1364.1484835762658</v>
      </c>
    </row>
    <row r="69" spans="2:9" ht="19.899999999999999" customHeight="1" x14ac:dyDescent="0.35">
      <c r="B69" s="10">
        <f t="shared" si="2"/>
        <v>61</v>
      </c>
      <c r="C69" s="11">
        <f t="shared" si="5"/>
        <v>47853</v>
      </c>
      <c r="D69" s="200">
        <f t="shared" si="6"/>
        <v>113871.82381240309</v>
      </c>
      <c r="E69" s="13">
        <f t="shared" si="7"/>
        <v>1700</v>
      </c>
      <c r="F69" s="8">
        <f t="shared" si="3"/>
        <v>82942.821180778279</v>
      </c>
      <c r="G69" s="12">
        <f t="shared" si="0"/>
        <v>2303.9672550216187</v>
      </c>
      <c r="H69" s="8">
        <f t="shared" si="4"/>
        <v>84033.691370844172</v>
      </c>
      <c r="I69" s="13">
        <f t="shared" si="1"/>
        <v>1344.5390619335067</v>
      </c>
    </row>
    <row r="70" spans="2:9" ht="19.899999999999999" customHeight="1" x14ac:dyDescent="0.35">
      <c r="B70" s="25">
        <f t="shared" si="2"/>
        <v>62</v>
      </c>
      <c r="C70" s="26">
        <f t="shared" si="5"/>
        <v>47884</v>
      </c>
      <c r="D70" s="201">
        <f t="shared" si="6"/>
        <v>112357.08469921394</v>
      </c>
      <c r="E70" s="29">
        <f t="shared" si="7"/>
        <v>1700</v>
      </c>
      <c r="F70" s="27">
        <f t="shared" si="3"/>
        <v>80772.03554910871</v>
      </c>
      <c r="G70" s="28">
        <f t="shared" si="0"/>
        <v>2307.7724442602489</v>
      </c>
      <c r="H70" s="27">
        <f t="shared" si="4"/>
        <v>82825.7201667357</v>
      </c>
      <c r="I70" s="29">
        <f t="shared" si="1"/>
        <v>1325.2115226677713</v>
      </c>
    </row>
    <row r="71" spans="2:9" ht="19.899999999999999" customHeight="1" x14ac:dyDescent="0.35">
      <c r="B71" s="10">
        <f t="shared" si="2"/>
        <v>63</v>
      </c>
      <c r="C71" s="11">
        <f t="shared" si="5"/>
        <v>47912</v>
      </c>
      <c r="D71" s="200">
        <f t="shared" si="6"/>
        <v>110839.84387122816</v>
      </c>
      <c r="E71" s="13">
        <f t="shared" si="7"/>
        <v>1700</v>
      </c>
      <c r="F71" s="8">
        <f t="shared" si="3"/>
        <v>78593.853214661372</v>
      </c>
      <c r="G71" s="12">
        <f t="shared" si="0"/>
        <v>2311.5839180782755</v>
      </c>
      <c r="H71" s="8">
        <f t="shared" si="4"/>
        <v>81635.113360241463</v>
      </c>
      <c r="I71" s="13">
        <f t="shared" si="1"/>
        <v>1306.1618137638634</v>
      </c>
    </row>
    <row r="72" spans="2:9" ht="19.899999999999999" customHeight="1" x14ac:dyDescent="0.35">
      <c r="B72" s="25">
        <f t="shared" si="2"/>
        <v>64</v>
      </c>
      <c r="C72" s="26">
        <f t="shared" si="5"/>
        <v>47943</v>
      </c>
      <c r="D72" s="201">
        <f t="shared" si="6"/>
        <v>109320.09719666038</v>
      </c>
      <c r="E72" s="29">
        <f t="shared" si="7"/>
        <v>1700</v>
      </c>
      <c r="F72" s="27">
        <f t="shared" si="3"/>
        <v>76408.255666221376</v>
      </c>
      <c r="G72" s="28">
        <f t="shared" si="0"/>
        <v>2315.401686855193</v>
      </c>
      <c r="H72" s="27">
        <f t="shared" si="4"/>
        <v>80461.621340854617</v>
      </c>
      <c r="I72" s="29">
        <f t="shared" si="1"/>
        <v>1287.3859414536739</v>
      </c>
    </row>
    <row r="73" spans="2:9" ht="19.899999999999999" customHeight="1" x14ac:dyDescent="0.35">
      <c r="B73" s="10">
        <f t="shared" si="2"/>
        <v>65</v>
      </c>
      <c r="C73" s="11">
        <f t="shared" si="5"/>
        <v>47973</v>
      </c>
      <c r="D73" s="200">
        <f t="shared" si="6"/>
        <v>107797.84053690122</v>
      </c>
      <c r="E73" s="13">
        <f t="shared" si="7"/>
        <v>1700</v>
      </c>
      <c r="F73" s="8">
        <f t="shared" si="3"/>
        <v>74215.224351604396</v>
      </c>
      <c r="G73" s="12">
        <f t="shared" si="0"/>
        <v>2319.2257609876374</v>
      </c>
      <c r="H73" s="8">
        <f t="shared" si="4"/>
        <v>79304.998086180422</v>
      </c>
      <c r="I73" s="13">
        <f t="shared" si="1"/>
        <v>1268.8799693788867</v>
      </c>
    </row>
    <row r="74" spans="2:9" ht="19.899999999999999" customHeight="1" x14ac:dyDescent="0.35">
      <c r="B74" s="25">
        <f t="shared" si="2"/>
        <v>66</v>
      </c>
      <c r="C74" s="26">
        <f t="shared" si="5"/>
        <v>48004</v>
      </c>
      <c r="D74" s="201">
        <f t="shared" si="6"/>
        <v>106273.06974650608</v>
      </c>
      <c r="E74" s="29">
        <f t="shared" si="7"/>
        <v>1700</v>
      </c>
      <c r="F74" s="27">
        <f t="shared" si="3"/>
        <v>72014.740677571899</v>
      </c>
      <c r="G74" s="28">
        <f t="shared" ref="G74:G137" si="8">IF(F74=0,0,(F74/($B$4-B73)))</f>
        <v>2323.0561508894161</v>
      </c>
      <c r="H74" s="27">
        <f t="shared" si="4"/>
        <v>78165.001110357684</v>
      </c>
      <c r="I74" s="29">
        <f t="shared" ref="I74:I137" si="9">H74*$D$4</f>
        <v>1250.6400177657229</v>
      </c>
    </row>
    <row r="75" spans="2:9" ht="19.899999999999999" customHeight="1" x14ac:dyDescent="0.35">
      <c r="B75" s="10">
        <f t="shared" ref="B75:B138" si="10">+B74+1</f>
        <v>67</v>
      </c>
      <c r="C75" s="11">
        <f t="shared" si="5"/>
        <v>48034</v>
      </c>
      <c r="D75" s="200">
        <f t="shared" ref="D75:D138" si="11">(D74-E74)*(1+$K$18)</f>
        <v>104745.78067318381</v>
      </c>
      <c r="E75" s="13">
        <f t="shared" si="7"/>
        <v>1700</v>
      </c>
      <c r="F75" s="8">
        <f t="shared" ref="F75:F138" si="12">(F74-G74)*(1+$K$18)</f>
        <v>69806.78600974608</v>
      </c>
      <c r="G75" s="12">
        <f t="shared" si="8"/>
        <v>2326.8928669915358</v>
      </c>
      <c r="H75" s="8">
        <f t="shared" ref="H75:H138" si="13">(H74-I74)*(1+$K$18)</f>
        <v>77041.391413221631</v>
      </c>
      <c r="I75" s="13">
        <f t="shared" si="9"/>
        <v>1232.6622626115461</v>
      </c>
    </row>
    <row r="76" spans="2:9" ht="19.899999999999999" customHeight="1" x14ac:dyDescent="0.35">
      <c r="B76" s="25">
        <f t="shared" si="10"/>
        <v>68</v>
      </c>
      <c r="C76" s="26">
        <f t="shared" ref="C76:C139" si="14">EDATE(C75,1)</f>
        <v>48065</v>
      </c>
      <c r="D76" s="201">
        <f t="shared" si="11"/>
        <v>103215.96915778541</v>
      </c>
      <c r="E76" s="29">
        <f t="shared" ref="E76:E139" si="15">IF(E75&gt;D76,D76,E75)</f>
        <v>1700</v>
      </c>
      <c r="F76" s="27">
        <f t="shared" si="12"/>
        <v>67591.341672524693</v>
      </c>
      <c r="G76" s="28">
        <f t="shared" si="8"/>
        <v>2330.7359197422306</v>
      </c>
      <c r="H76" s="27">
        <f t="shared" si="13"/>
        <v>75933.933430197576</v>
      </c>
      <c r="I76" s="29">
        <f t="shared" si="9"/>
        <v>1214.9429348831613</v>
      </c>
    </row>
    <row r="77" spans="2:9" ht="19.899999999999999" customHeight="1" x14ac:dyDescent="0.35">
      <c r="B77" s="10">
        <f t="shared" si="10"/>
        <v>69</v>
      </c>
      <c r="C77" s="11">
        <f t="shared" si="14"/>
        <v>48096</v>
      </c>
      <c r="D77" s="200">
        <f t="shared" si="11"/>
        <v>101683.63103429272</v>
      </c>
      <c r="E77" s="13">
        <f t="shared" si="15"/>
        <v>1700</v>
      </c>
      <c r="F77" s="8">
        <f t="shared" si="12"/>
        <v>65368.388948995744</v>
      </c>
      <c r="G77" s="12">
        <f t="shared" si="8"/>
        <v>2334.5853196069907</v>
      </c>
      <c r="H77" s="8">
        <f t="shared" si="13"/>
        <v>74842.394982914833</v>
      </c>
      <c r="I77" s="13">
        <f t="shared" si="9"/>
        <v>1197.4783197266374</v>
      </c>
    </row>
    <row r="78" spans="2:9" ht="19.899999999999999" customHeight="1" x14ac:dyDescent="0.35">
      <c r="B78" s="25">
        <f t="shared" si="10"/>
        <v>70</v>
      </c>
      <c r="C78" s="26">
        <f t="shared" si="14"/>
        <v>48126</v>
      </c>
      <c r="D78" s="201">
        <f t="shared" si="11"/>
        <v>100148.76212980704</v>
      </c>
      <c r="E78" s="29">
        <f t="shared" si="15"/>
        <v>1700</v>
      </c>
      <c r="F78" s="27">
        <f t="shared" si="12"/>
        <v>63137.909080851969</v>
      </c>
      <c r="G78" s="28">
        <f t="shared" si="8"/>
        <v>2338.4410770685913</v>
      </c>
      <c r="H78" s="27">
        <f t="shared" si="13"/>
        <v>73766.547230530588</v>
      </c>
      <c r="I78" s="29">
        <f t="shared" si="9"/>
        <v>1180.2647556884895</v>
      </c>
    </row>
    <row r="79" spans="2:9" ht="19.899999999999999" customHeight="1" x14ac:dyDescent="0.35">
      <c r="B79" s="10">
        <f t="shared" si="10"/>
        <v>71</v>
      </c>
      <c r="C79" s="11">
        <f t="shared" si="14"/>
        <v>48157</v>
      </c>
      <c r="D79" s="200">
        <f t="shared" si="11"/>
        <v>98611.358264537819</v>
      </c>
      <c r="E79" s="13">
        <f t="shared" si="15"/>
        <v>1700</v>
      </c>
      <c r="F79" s="8">
        <f t="shared" si="12"/>
        <v>60899.883268305122</v>
      </c>
      <c r="G79" s="12">
        <f t="shared" si="8"/>
        <v>2342.3032026271203</v>
      </c>
      <c r="H79" s="8">
        <f t="shared" si="13"/>
        <v>72706.164621753443</v>
      </c>
      <c r="I79" s="13">
        <f t="shared" si="9"/>
        <v>1163.2986339480551</v>
      </c>
    </row>
    <row r="80" spans="2:9" ht="19.899999999999999" customHeight="1" x14ac:dyDescent="0.35">
      <c r="B80" s="25">
        <f t="shared" si="10"/>
        <v>72</v>
      </c>
      <c r="C80" s="26">
        <f t="shared" si="14"/>
        <v>48187</v>
      </c>
      <c r="D80" s="201">
        <f t="shared" si="11"/>
        <v>97071.415251791215</v>
      </c>
      <c r="E80" s="29">
        <f t="shared" si="15"/>
        <v>1700</v>
      </c>
      <c r="F80" s="27">
        <f t="shared" si="12"/>
        <v>58654.292670000177</v>
      </c>
      <c r="G80" s="28">
        <f t="shared" si="8"/>
        <v>2346.1717068000071</v>
      </c>
      <c r="H80" s="27">
        <f t="shared" si="13"/>
        <v>71661.024847556633</v>
      </c>
      <c r="I80" s="29">
        <f t="shared" si="9"/>
        <v>1146.5763975609061</v>
      </c>
    </row>
    <row r="81" spans="2:9" ht="19.899999999999999" customHeight="1" x14ac:dyDescent="0.35">
      <c r="B81" s="10">
        <f t="shared" si="10"/>
        <v>73</v>
      </c>
      <c r="C81" s="11">
        <f t="shared" si="14"/>
        <v>48218</v>
      </c>
      <c r="D81" s="200">
        <f t="shared" si="11"/>
        <v>95528.928897958744</v>
      </c>
      <c r="E81" s="13">
        <f t="shared" si="15"/>
        <v>1700</v>
      </c>
      <c r="F81" s="8">
        <f t="shared" si="12"/>
        <v>56401.118402929256</v>
      </c>
      <c r="G81" s="12">
        <f t="shared" si="8"/>
        <v>2350.0466001220525</v>
      </c>
      <c r="H81" s="8">
        <f t="shared" si="13"/>
        <v>70630.908794570962</v>
      </c>
      <c r="I81" s="13">
        <f t="shared" si="9"/>
        <v>1130.0945407131353</v>
      </c>
    </row>
    <row r="82" spans="2:9" ht="19.899999999999999" customHeight="1" x14ac:dyDescent="0.35">
      <c r="B82" s="25">
        <f t="shared" si="10"/>
        <v>74</v>
      </c>
      <c r="C82" s="26">
        <f t="shared" si="14"/>
        <v>48249</v>
      </c>
      <c r="D82" s="201">
        <f t="shared" si="11"/>
        <v>93983.895002505815</v>
      </c>
      <c r="E82" s="29">
        <f t="shared" si="15"/>
        <v>1700</v>
      </c>
      <c r="F82" s="27">
        <f t="shared" si="12"/>
        <v>54140.341542345464</v>
      </c>
      <c r="G82" s="28">
        <f t="shared" si="8"/>
        <v>2353.9278931454551</v>
      </c>
      <c r="H82" s="27">
        <f t="shared" si="13"/>
        <v>69615.600499147724</v>
      </c>
      <c r="I82" s="29">
        <f t="shared" si="9"/>
        <v>1113.8496079863637</v>
      </c>
    </row>
    <row r="83" spans="2:9" ht="19.899999999999999" customHeight="1" x14ac:dyDescent="0.35">
      <c r="B83" s="10">
        <f t="shared" si="10"/>
        <v>75</v>
      </c>
      <c r="C83" s="11">
        <f t="shared" si="14"/>
        <v>48278</v>
      </c>
      <c r="D83" s="200">
        <f t="shared" si="11"/>
        <v>92436.309357960316</v>
      </c>
      <c r="E83" s="13">
        <f t="shared" si="15"/>
        <v>1700</v>
      </c>
      <c r="F83" s="8">
        <f t="shared" si="12"/>
        <v>51871.943121676537</v>
      </c>
      <c r="G83" s="12">
        <f t="shared" si="8"/>
        <v>2357.8155964398425</v>
      </c>
      <c r="H83" s="8">
        <f t="shared" si="13"/>
        <v>68614.887102081993</v>
      </c>
      <c r="I83" s="13">
        <f t="shared" si="9"/>
        <v>1097.8381936333119</v>
      </c>
    </row>
    <row r="84" spans="2:9" ht="19.899999999999999" customHeight="1" x14ac:dyDescent="0.35">
      <c r="B84" s="25">
        <f t="shared" si="10"/>
        <v>76</v>
      </c>
      <c r="C84" s="26">
        <f t="shared" si="14"/>
        <v>48309</v>
      </c>
      <c r="D84" s="201">
        <f t="shared" si="11"/>
        <v>90886.167749901171</v>
      </c>
      <c r="E84" s="29">
        <f t="shared" si="15"/>
        <v>1700</v>
      </c>
      <c r="F84" s="27">
        <f t="shared" si="12"/>
        <v>49595.904132438271</v>
      </c>
      <c r="G84" s="28">
        <f t="shared" si="8"/>
        <v>2361.7097205922987</v>
      </c>
      <c r="H84" s="27">
        <f t="shared" si="13"/>
        <v>67628.5588039867</v>
      </c>
      <c r="I84" s="29">
        <f t="shared" si="9"/>
        <v>1082.0569408637873</v>
      </c>
    </row>
    <row r="85" spans="2:9" ht="19.899999999999999" customHeight="1" x14ac:dyDescent="0.35">
      <c r="B85" s="10">
        <f t="shared" si="10"/>
        <v>77</v>
      </c>
      <c r="C85" s="11">
        <f t="shared" si="14"/>
        <v>48339</v>
      </c>
      <c r="D85" s="200">
        <f t="shared" si="11"/>
        <v>89333.465956946835</v>
      </c>
      <c r="E85" s="13">
        <f t="shared" si="15"/>
        <v>1700</v>
      </c>
      <c r="F85" s="8">
        <f t="shared" si="12"/>
        <v>47312.205524147845</v>
      </c>
      <c r="G85" s="12">
        <f t="shared" si="8"/>
        <v>2365.6102762073924</v>
      </c>
      <c r="H85" s="8">
        <f t="shared" si="13"/>
        <v>66656.408821308258</v>
      </c>
      <c r="I85" s="13">
        <f t="shared" si="9"/>
        <v>1066.5025411409322</v>
      </c>
    </row>
    <row r="86" spans="2:9" ht="19.899999999999999" customHeight="1" x14ac:dyDescent="0.35">
      <c r="B86" s="25">
        <f t="shared" si="10"/>
        <v>78</v>
      </c>
      <c r="C86" s="26">
        <f t="shared" si="14"/>
        <v>48370</v>
      </c>
      <c r="D86" s="201">
        <f t="shared" si="11"/>
        <v>87778.199750743792</v>
      </c>
      <c r="E86" s="29">
        <f t="shared" si="15"/>
        <v>1700</v>
      </c>
      <c r="F86" s="27">
        <f t="shared" si="12"/>
        <v>45020.828204236925</v>
      </c>
      <c r="G86" s="28">
        <f t="shared" si="8"/>
        <v>2369.5172739072063</v>
      </c>
      <c r="H86" s="27">
        <f t="shared" si="13"/>
        <v>65698.233342974359</v>
      </c>
      <c r="I86" s="29">
        <f t="shared" si="9"/>
        <v>1051.1717334875898</v>
      </c>
    </row>
    <row r="87" spans="2:9" ht="19.899999999999999" customHeight="1" x14ac:dyDescent="0.35">
      <c r="B87" s="10">
        <f t="shared" si="10"/>
        <v>79</v>
      </c>
      <c r="C87" s="11">
        <f t="shared" si="14"/>
        <v>48400</v>
      </c>
      <c r="D87" s="200">
        <f t="shared" si="11"/>
        <v>86220.364895955077</v>
      </c>
      <c r="E87" s="13">
        <f t="shared" si="15"/>
        <v>1700</v>
      </c>
      <c r="F87" s="8">
        <f t="shared" si="12"/>
        <v>42721.753037964634</v>
      </c>
      <c r="G87" s="12">
        <f t="shared" si="8"/>
        <v>2373.4307243313688</v>
      </c>
      <c r="H87" s="8">
        <f t="shared" si="13"/>
        <v>64753.831487665084</v>
      </c>
      <c r="I87" s="13">
        <f t="shared" si="9"/>
        <v>1036.0613038026413</v>
      </c>
    </row>
    <row r="88" spans="2:9" ht="19.899999999999999" customHeight="1" x14ac:dyDescent="0.35">
      <c r="B88" s="25">
        <f t="shared" si="10"/>
        <v>80</v>
      </c>
      <c r="C88" s="26">
        <f t="shared" si="14"/>
        <v>48431</v>
      </c>
      <c r="D88" s="201">
        <f t="shared" si="11"/>
        <v>84659.957150248709</v>
      </c>
      <c r="E88" s="29">
        <f t="shared" si="15"/>
        <v>1700</v>
      </c>
      <c r="F88" s="27">
        <f t="shared" si="12"/>
        <v>40414.960848330316</v>
      </c>
      <c r="G88" s="28">
        <f t="shared" si="8"/>
        <v>2377.3506381370776</v>
      </c>
      <c r="H88" s="27">
        <f t="shared" si="13"/>
        <v>63823.005261698156</v>
      </c>
      <c r="I88" s="29">
        <f t="shared" si="9"/>
        <v>1021.1680841871705</v>
      </c>
    </row>
    <row r="89" spans="2:9" ht="19.899999999999999" customHeight="1" x14ac:dyDescent="0.35">
      <c r="B89" s="10">
        <f t="shared" si="10"/>
        <v>81</v>
      </c>
      <c r="C89" s="11">
        <f t="shared" si="14"/>
        <v>48462</v>
      </c>
      <c r="D89" s="200">
        <f t="shared" si="11"/>
        <v>83096.97226428616</v>
      </c>
      <c r="E89" s="13">
        <f t="shared" si="15"/>
        <v>1700</v>
      </c>
      <c r="F89" s="8">
        <f t="shared" si="12"/>
        <v>38100.432415986128</v>
      </c>
      <c r="G89" s="12">
        <f t="shared" si="8"/>
        <v>2381.277025999133</v>
      </c>
      <c r="H89" s="8">
        <f t="shared" si="13"/>
        <v>62905.559517519599</v>
      </c>
      <c r="I89" s="13">
        <f t="shared" si="9"/>
        <v>1006.4889522803136</v>
      </c>
    </row>
    <row r="90" spans="2:9" ht="19.899999999999999" customHeight="1" x14ac:dyDescent="0.35">
      <c r="B90" s="25">
        <f t="shared" si="10"/>
        <v>82</v>
      </c>
      <c r="C90" s="26">
        <f t="shared" si="14"/>
        <v>48492</v>
      </c>
      <c r="D90" s="201">
        <f t="shared" si="11"/>
        <v>81531.405981710777</v>
      </c>
      <c r="E90" s="29">
        <f t="shared" si="15"/>
        <v>1700</v>
      </c>
      <c r="F90" s="27">
        <f t="shared" si="12"/>
        <v>35778.14847914948</v>
      </c>
      <c r="G90" s="28">
        <f t="shared" si="8"/>
        <v>2385.2098986099654</v>
      </c>
      <c r="H90" s="27">
        <f t="shared" si="13"/>
        <v>62001.301912791074</v>
      </c>
      <c r="I90" s="29">
        <f t="shared" si="9"/>
        <v>992.02083060465725</v>
      </c>
    </row>
    <row r="91" spans="2:9" ht="19.899999999999999" customHeight="1" x14ac:dyDescent="0.35">
      <c r="B91" s="10">
        <f t="shared" si="10"/>
        <v>83</v>
      </c>
      <c r="C91" s="11">
        <f t="shared" si="14"/>
        <v>48523</v>
      </c>
      <c r="D91" s="200">
        <f t="shared" si="11"/>
        <v>79963.254039136169</v>
      </c>
      <c r="E91" s="13">
        <f t="shared" si="15"/>
        <v>1700</v>
      </c>
      <c r="F91" s="8">
        <f t="shared" si="12"/>
        <v>33448.089733515306</v>
      </c>
      <c r="G91" s="12">
        <f t="shared" si="8"/>
        <v>2389.1492666796648</v>
      </c>
      <c r="H91" s="8">
        <f t="shared" si="13"/>
        <v>61110.04287006535</v>
      </c>
      <c r="I91" s="13">
        <f t="shared" si="9"/>
        <v>977.76068592104559</v>
      </c>
    </row>
    <row r="92" spans="2:9" ht="19.899999999999999" customHeight="1" x14ac:dyDescent="0.35">
      <c r="B92" s="25">
        <f t="shared" si="10"/>
        <v>84</v>
      </c>
      <c r="C92" s="26">
        <f t="shared" si="14"/>
        <v>48553</v>
      </c>
      <c r="D92" s="201">
        <f t="shared" si="11"/>
        <v>78392.512166134635</v>
      </c>
      <c r="E92" s="29">
        <f t="shared" si="15"/>
        <v>1700</v>
      </c>
      <c r="F92" s="27">
        <f t="shared" si="12"/>
        <v>31110.236832168121</v>
      </c>
      <c r="G92" s="28">
        <f t="shared" si="8"/>
        <v>2393.0951409360091</v>
      </c>
      <c r="H92" s="27">
        <f t="shared" si="13"/>
        <v>60231.59553704143</v>
      </c>
      <c r="I92" s="29">
        <f t="shared" si="9"/>
        <v>963.70552859266286</v>
      </c>
    </row>
    <row r="93" spans="2:9" ht="19.899999999999999" customHeight="1" x14ac:dyDescent="0.35">
      <c r="B93" s="10">
        <f t="shared" si="10"/>
        <v>85</v>
      </c>
      <c r="C93" s="11">
        <f t="shared" si="14"/>
        <v>48584</v>
      </c>
      <c r="D93" s="200">
        <f t="shared" si="11"/>
        <v>76819.17608522551</v>
      </c>
      <c r="E93" s="13">
        <f t="shared" si="15"/>
        <v>1700</v>
      </c>
      <c r="F93" s="8">
        <f t="shared" si="12"/>
        <v>28764.570385493942</v>
      </c>
      <c r="G93" s="12">
        <f t="shared" si="8"/>
        <v>2397.0475321244953</v>
      </c>
      <c r="H93" s="8">
        <f t="shared" si="13"/>
        <v>59365.775747390988</v>
      </c>
      <c r="I93" s="13">
        <f t="shared" si="9"/>
        <v>949.85241195825586</v>
      </c>
    </row>
    <row r="94" spans="2:9" ht="19.899999999999999" customHeight="1" x14ac:dyDescent="0.35">
      <c r="B94" s="25">
        <f t="shared" si="10"/>
        <v>86</v>
      </c>
      <c r="C94" s="26">
        <f t="shared" si="14"/>
        <v>48615</v>
      </c>
      <c r="D94" s="201">
        <f t="shared" si="11"/>
        <v>75243.241511863525</v>
      </c>
      <c r="E94" s="29">
        <f t="shared" si="15"/>
        <v>1700</v>
      </c>
      <c r="F94" s="27">
        <f t="shared" si="12"/>
        <v>26411.070961092024</v>
      </c>
      <c r="G94" s="28">
        <f t="shared" si="8"/>
        <v>2401.0064510083657</v>
      </c>
      <c r="H94" s="27">
        <f t="shared" si="13"/>
        <v>58512.401982147938</v>
      </c>
      <c r="I94" s="29">
        <f t="shared" si="9"/>
        <v>936.19843171436708</v>
      </c>
    </row>
    <row r="95" spans="2:9" ht="19.899999999999999" customHeight="1" x14ac:dyDescent="0.35">
      <c r="B95" s="10">
        <f t="shared" si="10"/>
        <v>87</v>
      </c>
      <c r="C95" s="11">
        <f t="shared" si="14"/>
        <v>48643</v>
      </c>
      <c r="D95" s="200">
        <f t="shared" si="11"/>
        <v>73664.70415442712</v>
      </c>
      <c r="E95" s="13">
        <f t="shared" si="15"/>
        <v>1700</v>
      </c>
      <c r="F95" s="8">
        <f t="shared" si="12"/>
        <v>24049.71908368641</v>
      </c>
      <c r="G95" s="12">
        <f t="shared" si="8"/>
        <v>2404.9719083686409</v>
      </c>
      <c r="H95" s="8">
        <f t="shared" si="13"/>
        <v>57671.295331653018</v>
      </c>
      <c r="I95" s="13">
        <f t="shared" si="9"/>
        <v>922.74072530644833</v>
      </c>
    </row>
    <row r="96" spans="2:9" ht="19.899999999999999" customHeight="1" x14ac:dyDescent="0.35">
      <c r="B96" s="25">
        <f t="shared" si="10"/>
        <v>88</v>
      </c>
      <c r="C96" s="26">
        <f t="shared" si="14"/>
        <v>48674</v>
      </c>
      <c r="D96" s="201">
        <f t="shared" si="11"/>
        <v>72083.559714206785</v>
      </c>
      <c r="E96" s="29">
        <f t="shared" si="15"/>
        <v>1700</v>
      </c>
      <c r="F96" s="27">
        <f t="shared" si="12"/>
        <v>21680.495235037317</v>
      </c>
      <c r="G96" s="28">
        <f t="shared" si="8"/>
        <v>2408.9439150041462</v>
      </c>
      <c r="H96" s="27">
        <f t="shared" si="13"/>
        <v>56842.279458045414</v>
      </c>
      <c r="I96" s="29">
        <f t="shared" si="9"/>
        <v>909.47647132872669</v>
      </c>
    </row>
    <row r="97" spans="2:9" ht="19.899999999999999" customHeight="1" x14ac:dyDescent="0.35">
      <c r="B97" s="10">
        <f t="shared" si="10"/>
        <v>89</v>
      </c>
      <c r="C97" s="11">
        <f t="shared" si="14"/>
        <v>48704</v>
      </c>
      <c r="D97" s="200">
        <f t="shared" si="11"/>
        <v>70499.803885393354</v>
      </c>
      <c r="E97" s="13">
        <f t="shared" si="15"/>
        <v>1700</v>
      </c>
      <c r="F97" s="8">
        <f t="shared" si="12"/>
        <v>19303.379853852333</v>
      </c>
      <c r="G97" s="12">
        <f t="shared" si="8"/>
        <v>2412.9224817315417</v>
      </c>
      <c r="H97" s="8">
        <f t="shared" si="13"/>
        <v>56025.180558293534</v>
      </c>
      <c r="I97" s="13">
        <f t="shared" si="9"/>
        <v>896.40288893269656</v>
      </c>
    </row>
    <row r="98" spans="2:9" ht="19.899999999999999" customHeight="1" x14ac:dyDescent="0.35">
      <c r="B98" s="25">
        <f t="shared" si="10"/>
        <v>90</v>
      </c>
      <c r="C98" s="26">
        <f t="shared" si="14"/>
        <v>48735</v>
      </c>
      <c r="D98" s="201">
        <f t="shared" si="11"/>
        <v>68913.432355066252</v>
      </c>
      <c r="E98" s="29">
        <f t="shared" si="15"/>
        <v>1700</v>
      </c>
      <c r="F98" s="27">
        <f t="shared" si="12"/>
        <v>16918.353335697469</v>
      </c>
      <c r="G98" s="28">
        <f t="shared" si="8"/>
        <v>2416.907619385353</v>
      </c>
      <c r="H98" s="27">
        <f t="shared" si="13"/>
        <v>55219.827327757273</v>
      </c>
      <c r="I98" s="29">
        <f t="shared" si="9"/>
        <v>883.51723724411636</v>
      </c>
    </row>
    <row r="99" spans="2:9" ht="19.899999999999999" customHeight="1" x14ac:dyDescent="0.35">
      <c r="B99" s="10">
        <f t="shared" si="10"/>
        <v>91</v>
      </c>
      <c r="C99" s="11">
        <f t="shared" si="14"/>
        <v>48765</v>
      </c>
      <c r="D99" s="200">
        <f t="shared" si="11"/>
        <v>67324.440803181758</v>
      </c>
      <c r="E99" s="13">
        <f t="shared" si="15"/>
        <v>1700</v>
      </c>
      <c r="F99" s="8">
        <f t="shared" si="12"/>
        <v>14525.396032907989</v>
      </c>
      <c r="G99" s="12">
        <f t="shared" si="8"/>
        <v>2420.8993388179983</v>
      </c>
      <c r="H99" s="8">
        <f t="shared" si="13"/>
        <v>54426.050924273986</v>
      </c>
      <c r="I99" s="13">
        <f t="shared" si="9"/>
        <v>870.81681478838379</v>
      </c>
    </row>
    <row r="100" spans="2:9" ht="19.899999999999999" customHeight="1" x14ac:dyDescent="0.35">
      <c r="B100" s="25">
        <f t="shared" si="10"/>
        <v>92</v>
      </c>
      <c r="C100" s="26">
        <f t="shared" si="14"/>
        <v>48796</v>
      </c>
      <c r="D100" s="201">
        <f t="shared" si="11"/>
        <v>65732.82490256126</v>
      </c>
      <c r="E100" s="29">
        <f t="shared" si="15"/>
        <v>1700</v>
      </c>
      <c r="F100" s="27">
        <f t="shared" si="12"/>
        <v>12124.488254499105</v>
      </c>
      <c r="G100" s="28">
        <f t="shared" si="8"/>
        <v>2424.8976508998212</v>
      </c>
      <c r="H100" s="27">
        <f t="shared" si="13"/>
        <v>53643.684932760785</v>
      </c>
      <c r="I100" s="29">
        <f t="shared" si="9"/>
        <v>858.29895892417255</v>
      </c>
    </row>
    <row r="101" spans="2:9" ht="19.899999999999999" customHeight="1" x14ac:dyDescent="0.35">
      <c r="B101" s="10">
        <f t="shared" si="10"/>
        <v>93</v>
      </c>
      <c r="C101" s="11">
        <f t="shared" si="14"/>
        <v>48827</v>
      </c>
      <c r="D101" s="200">
        <f t="shared" si="11"/>
        <v>64138.58031887946</v>
      </c>
      <c r="E101" s="13">
        <f t="shared" si="15"/>
        <v>1700</v>
      </c>
      <c r="F101" s="8">
        <f t="shared" si="12"/>
        <v>9715.61026607647</v>
      </c>
      <c r="G101" s="12">
        <f t="shared" si="8"/>
        <v>2428.9025665191175</v>
      </c>
      <c r="H101" s="8">
        <f t="shared" si="13"/>
        <v>52872.565330325648</v>
      </c>
      <c r="I101" s="13">
        <f t="shared" si="9"/>
        <v>845.96104528521039</v>
      </c>
    </row>
    <row r="102" spans="2:9" ht="19.899999999999999" customHeight="1" x14ac:dyDescent="0.35">
      <c r="B102" s="25">
        <f t="shared" si="10"/>
        <v>94</v>
      </c>
      <c r="C102" s="26">
        <f t="shared" si="14"/>
        <v>48857</v>
      </c>
      <c r="D102" s="201">
        <f t="shared" si="11"/>
        <v>62541.702710652564</v>
      </c>
      <c r="E102" s="29">
        <f t="shared" si="15"/>
        <v>1700</v>
      </c>
      <c r="F102" s="27">
        <f t="shared" si="12"/>
        <v>7298.7422897464994</v>
      </c>
      <c r="G102" s="28">
        <f t="shared" si="8"/>
        <v>2432.9140965821666</v>
      </c>
      <c r="H102" s="27">
        <f t="shared" si="13"/>
        <v>52112.530451880011</v>
      </c>
      <c r="I102" s="29">
        <f t="shared" si="9"/>
        <v>833.80048723008019</v>
      </c>
    </row>
    <row r="103" spans="2:9" ht="19.899999999999999" customHeight="1" x14ac:dyDescent="0.35">
      <c r="B103" s="10">
        <f t="shared" si="10"/>
        <v>95</v>
      </c>
      <c r="C103" s="11">
        <f t="shared" si="14"/>
        <v>48888</v>
      </c>
      <c r="D103" s="200">
        <f t="shared" si="11"/>
        <v>60942.187729226469</v>
      </c>
      <c r="E103" s="13">
        <f t="shared" si="15"/>
        <v>1700</v>
      </c>
      <c r="F103" s="8">
        <f t="shared" si="12"/>
        <v>4873.8645040265192</v>
      </c>
      <c r="G103" s="12">
        <f t="shared" si="8"/>
        <v>2436.9322520132596</v>
      </c>
      <c r="H103" s="8">
        <f t="shared" si="13"/>
        <v>51363.420956245762</v>
      </c>
      <c r="I103" s="13">
        <f t="shared" si="9"/>
        <v>821.81473529993218</v>
      </c>
    </row>
    <row r="104" spans="2:9" ht="19.899999999999999" customHeight="1" x14ac:dyDescent="0.35">
      <c r="B104" s="25">
        <f t="shared" si="10"/>
        <v>96</v>
      </c>
      <c r="C104" s="26">
        <f t="shared" si="14"/>
        <v>48918</v>
      </c>
      <c r="D104" s="201">
        <f t="shared" si="11"/>
        <v>59340.031018764908</v>
      </c>
      <c r="E104" s="29">
        <f t="shared" si="15"/>
        <v>1700</v>
      </c>
      <c r="F104" s="27">
        <f t="shared" si="12"/>
        <v>2440.9570437547309</v>
      </c>
      <c r="G104" s="28">
        <f t="shared" si="8"/>
        <v>2440.9570437547309</v>
      </c>
      <c r="H104" s="27">
        <f t="shared" si="13"/>
        <v>50625.079792749362</v>
      </c>
      <c r="I104" s="29">
        <f t="shared" si="9"/>
        <v>810.00127668398977</v>
      </c>
    </row>
    <row r="105" spans="2:9" ht="19.899999999999999" customHeight="1" x14ac:dyDescent="0.35">
      <c r="B105" s="10">
        <f t="shared" si="10"/>
        <v>97</v>
      </c>
      <c r="C105" s="11">
        <f t="shared" si="14"/>
        <v>48949</v>
      </c>
      <c r="D105" s="200">
        <f t="shared" si="11"/>
        <v>57735.2282162376</v>
      </c>
      <c r="E105" s="13">
        <f t="shared" si="15"/>
        <v>1700</v>
      </c>
      <c r="F105" s="8">
        <f t="shared" si="12"/>
        <v>0</v>
      </c>
      <c r="G105" s="12">
        <f t="shared" si="8"/>
        <v>0</v>
      </c>
      <c r="H105" s="8">
        <f t="shared" si="13"/>
        <v>49897.352168296195</v>
      </c>
      <c r="I105" s="13">
        <f t="shared" si="9"/>
        <v>798.35763469273911</v>
      </c>
    </row>
    <row r="106" spans="2:9" ht="19.899999999999999" customHeight="1" x14ac:dyDescent="0.35">
      <c r="B106" s="25">
        <f t="shared" si="10"/>
        <v>98</v>
      </c>
      <c r="C106" s="26">
        <f t="shared" si="14"/>
        <v>48980</v>
      </c>
      <c r="D106" s="201">
        <f t="shared" si="11"/>
        <v>56127.77495140837</v>
      </c>
      <c r="E106" s="29">
        <f t="shared" si="15"/>
        <v>1700</v>
      </c>
      <c r="F106" s="27">
        <f t="shared" si="12"/>
        <v>0</v>
      </c>
      <c r="G106" s="28">
        <f t="shared" si="8"/>
        <v>0</v>
      </c>
      <c r="H106" s="27">
        <f t="shared" si="13"/>
        <v>49180.085514918239</v>
      </c>
      <c r="I106" s="29">
        <f t="shared" si="9"/>
        <v>786.88136823869183</v>
      </c>
    </row>
    <row r="107" spans="2:9" ht="19.899999999999999" customHeight="1" x14ac:dyDescent="0.35">
      <c r="B107" s="10">
        <f t="shared" si="10"/>
        <v>99</v>
      </c>
      <c r="C107" s="11">
        <f t="shared" si="14"/>
        <v>49008</v>
      </c>
      <c r="D107" s="200">
        <f t="shared" si="11"/>
        <v>54517.666846823238</v>
      </c>
      <c r="E107" s="13">
        <f t="shared" si="15"/>
        <v>1700</v>
      </c>
      <c r="F107" s="8">
        <f t="shared" si="12"/>
        <v>0</v>
      </c>
      <c r="G107" s="12">
        <f t="shared" si="8"/>
        <v>0</v>
      </c>
      <c r="H107" s="8">
        <f t="shared" si="13"/>
        <v>48473.129457788214</v>
      </c>
      <c r="I107" s="13">
        <f t="shared" si="9"/>
        <v>775.57007132461149</v>
      </c>
    </row>
    <row r="108" spans="2:9" ht="19.899999999999999" customHeight="1" x14ac:dyDescent="0.35">
      <c r="B108" s="25">
        <f t="shared" si="10"/>
        <v>100</v>
      </c>
      <c r="C108" s="26">
        <f t="shared" si="14"/>
        <v>49039</v>
      </c>
      <c r="D108" s="201">
        <f t="shared" si="11"/>
        <v>52904.899517798505</v>
      </c>
      <c r="E108" s="29">
        <f t="shared" si="15"/>
        <v>1700</v>
      </c>
      <c r="F108" s="27">
        <f t="shared" si="12"/>
        <v>0</v>
      </c>
      <c r="G108" s="28">
        <f t="shared" si="8"/>
        <v>0</v>
      </c>
      <c r="H108" s="27">
        <f t="shared" si="13"/>
        <v>47776.335783693517</v>
      </c>
      <c r="I108" s="29">
        <f t="shared" si="9"/>
        <v>764.4213725390963</v>
      </c>
    </row>
    <row r="109" spans="2:9" ht="19.899999999999999" customHeight="1" x14ac:dyDescent="0.35">
      <c r="B109" s="10">
        <f t="shared" si="10"/>
        <v>101</v>
      </c>
      <c r="C109" s="11">
        <f t="shared" si="14"/>
        <v>49069</v>
      </c>
      <c r="D109" s="200">
        <f t="shared" si="11"/>
        <v>51289.468572408805</v>
      </c>
      <c r="E109" s="13">
        <f t="shared" si="15"/>
        <v>1700</v>
      </c>
      <c r="F109" s="8">
        <f t="shared" si="12"/>
        <v>0</v>
      </c>
      <c r="G109" s="12">
        <f t="shared" si="8"/>
        <v>0</v>
      </c>
      <c r="H109" s="8">
        <f t="shared" si="13"/>
        <v>47089.558409963356</v>
      </c>
      <c r="I109" s="13">
        <f t="shared" si="9"/>
        <v>753.43293455941375</v>
      </c>
    </row>
    <row r="110" spans="2:9" ht="19.899999999999999" customHeight="1" x14ac:dyDescent="0.35">
      <c r="B110" s="25">
        <f t="shared" si="10"/>
        <v>102</v>
      </c>
      <c r="C110" s="26">
        <f t="shared" si="14"/>
        <v>49100</v>
      </c>
      <c r="D110" s="201">
        <f t="shared" si="11"/>
        <v>49671.369611475158</v>
      </c>
      <c r="E110" s="29">
        <f t="shared" si="15"/>
        <v>1700</v>
      </c>
      <c r="F110" s="27">
        <f t="shared" si="12"/>
        <v>0</v>
      </c>
      <c r="G110" s="28">
        <f t="shared" si="8"/>
        <v>0</v>
      </c>
      <c r="H110" s="27">
        <f t="shared" si="13"/>
        <v>46412.65335384255</v>
      </c>
      <c r="I110" s="29">
        <f t="shared" si="9"/>
        <v>742.60245366148081</v>
      </c>
    </row>
    <row r="111" spans="2:9" ht="19.899999999999999" customHeight="1" x14ac:dyDescent="0.35">
      <c r="B111" s="10">
        <f t="shared" si="10"/>
        <v>103</v>
      </c>
      <c r="C111" s="11">
        <f t="shared" si="14"/>
        <v>49130</v>
      </c>
      <c r="D111" s="200">
        <f t="shared" si="11"/>
        <v>48050.598228552975</v>
      </c>
      <c r="E111" s="13">
        <f t="shared" si="15"/>
        <v>1700</v>
      </c>
      <c r="F111" s="8">
        <f t="shared" si="12"/>
        <v>0</v>
      </c>
      <c r="G111" s="12">
        <f t="shared" si="8"/>
        <v>0</v>
      </c>
      <c r="H111" s="8">
        <f t="shared" si="13"/>
        <v>45745.478702305554</v>
      </c>
      <c r="I111" s="13">
        <f t="shared" si="9"/>
        <v>731.92765923688887</v>
      </c>
    </row>
    <row r="112" spans="2:9" ht="19.899999999999999" customHeight="1" x14ac:dyDescent="0.35">
      <c r="B112" s="25">
        <f t="shared" si="10"/>
        <v>104</v>
      </c>
      <c r="C112" s="26">
        <f t="shared" si="14"/>
        <v>49161</v>
      </c>
      <c r="D112" s="201">
        <f t="shared" si="11"/>
        <v>46427.150009920071</v>
      </c>
      <c r="E112" s="29">
        <f t="shared" si="15"/>
        <v>1700</v>
      </c>
      <c r="F112" s="27">
        <f t="shared" si="12"/>
        <v>0</v>
      </c>
      <c r="G112" s="28">
        <f t="shared" si="8"/>
        <v>0</v>
      </c>
      <c r="H112" s="27">
        <f t="shared" si="13"/>
        <v>45087.894582304427</v>
      </c>
      <c r="I112" s="29">
        <f t="shared" si="9"/>
        <v>721.40631331687086</v>
      </c>
    </row>
    <row r="113" spans="2:9" ht="19.899999999999999" customHeight="1" x14ac:dyDescent="0.35">
      <c r="B113" s="10">
        <f t="shared" si="10"/>
        <v>105</v>
      </c>
      <c r="C113" s="11">
        <f t="shared" si="14"/>
        <v>49192</v>
      </c>
      <c r="D113" s="200">
        <f t="shared" si="11"/>
        <v>44801.020534564639</v>
      </c>
      <c r="E113" s="13">
        <f t="shared" si="15"/>
        <v>1700</v>
      </c>
      <c r="F113" s="8">
        <f t="shared" si="12"/>
        <v>0</v>
      </c>
      <c r="G113" s="12">
        <f t="shared" si="8"/>
        <v>0</v>
      </c>
      <c r="H113" s="8">
        <f t="shared" si="13"/>
        <v>44439.763131444481</v>
      </c>
      <c r="I113" s="13">
        <f t="shared" si="9"/>
        <v>711.03621010311167</v>
      </c>
    </row>
    <row r="114" spans="2:9" ht="19.899999999999999" customHeight="1" x14ac:dyDescent="0.35">
      <c r="B114" s="25">
        <f t="shared" si="10"/>
        <v>106</v>
      </c>
      <c r="C114" s="26">
        <f t="shared" si="14"/>
        <v>49222</v>
      </c>
      <c r="D114" s="201">
        <f t="shared" si="11"/>
        <v>43172.205374173209</v>
      </c>
      <c r="E114" s="29">
        <f t="shared" si="15"/>
        <v>1700</v>
      </c>
      <c r="F114" s="27">
        <f t="shared" si="12"/>
        <v>0</v>
      </c>
      <c r="G114" s="28">
        <f t="shared" si="8"/>
        <v>0</v>
      </c>
      <c r="H114" s="27">
        <f t="shared" si="13"/>
        <v>43800.948469081428</v>
      </c>
      <c r="I114" s="29">
        <f t="shared" si="9"/>
        <v>700.81517550530282</v>
      </c>
    </row>
    <row r="115" spans="2:9" ht="19.899999999999999" customHeight="1" x14ac:dyDescent="0.35">
      <c r="B115" s="10">
        <f t="shared" si="10"/>
        <v>107</v>
      </c>
      <c r="C115" s="11">
        <f t="shared" si="14"/>
        <v>49253</v>
      </c>
      <c r="D115" s="200">
        <f t="shared" si="11"/>
        <v>41540.70009311859</v>
      </c>
      <c r="E115" s="13">
        <f t="shared" si="15"/>
        <v>1700</v>
      </c>
      <c r="F115" s="8">
        <f t="shared" si="12"/>
        <v>0</v>
      </c>
      <c r="G115" s="12">
        <f t="shared" si="8"/>
        <v>0</v>
      </c>
      <c r="H115" s="8">
        <f t="shared" si="13"/>
        <v>43171.316667834064</v>
      </c>
      <c r="I115" s="13">
        <f t="shared" si="9"/>
        <v>690.741066685345</v>
      </c>
    </row>
    <row r="116" spans="2:9" ht="19.899999999999999" customHeight="1" x14ac:dyDescent="0.35">
      <c r="B116" s="25">
        <f t="shared" si="10"/>
        <v>108</v>
      </c>
      <c r="C116" s="26">
        <f t="shared" si="14"/>
        <v>49283</v>
      </c>
      <c r="D116" s="201">
        <f t="shared" si="11"/>
        <v>39906.500248447795</v>
      </c>
      <c r="E116" s="29">
        <f t="shared" si="15"/>
        <v>1700</v>
      </c>
      <c r="F116" s="27">
        <f t="shared" si="12"/>
        <v>0</v>
      </c>
      <c r="G116" s="28">
        <f t="shared" si="8"/>
        <v>0</v>
      </c>
      <c r="H116" s="27">
        <f t="shared" si="13"/>
        <v>42550.735725506383</v>
      </c>
      <c r="I116" s="29">
        <f t="shared" si="9"/>
        <v>680.81177160810216</v>
      </c>
    </row>
    <row r="117" spans="2:9" ht="19.899999999999999" customHeight="1" x14ac:dyDescent="0.35">
      <c r="B117" s="10">
        <f t="shared" si="10"/>
        <v>109</v>
      </c>
      <c r="C117" s="11">
        <f t="shared" si="14"/>
        <v>49314</v>
      </c>
      <c r="D117" s="200">
        <f t="shared" si="11"/>
        <v>38269.601389869946</v>
      </c>
      <c r="E117" s="13">
        <f t="shared" si="15"/>
        <v>1700</v>
      </c>
      <c r="F117" s="8">
        <f t="shared" si="12"/>
        <v>0</v>
      </c>
      <c r="G117" s="12">
        <f t="shared" si="8"/>
        <v>0</v>
      </c>
      <c r="H117" s="8">
        <f t="shared" si="13"/>
        <v>41939.075537413359</v>
      </c>
      <c r="I117" s="13">
        <f t="shared" si="9"/>
        <v>671.02520859861374</v>
      </c>
    </row>
    <row r="118" spans="2:9" ht="19.899999999999999" customHeight="1" x14ac:dyDescent="0.35">
      <c r="B118" s="25">
        <f t="shared" si="10"/>
        <v>110</v>
      </c>
      <c r="C118" s="26">
        <f t="shared" si="14"/>
        <v>49345</v>
      </c>
      <c r="D118" s="201">
        <f t="shared" si="11"/>
        <v>36629.999059744128</v>
      </c>
      <c r="E118" s="29">
        <f t="shared" si="15"/>
        <v>1700</v>
      </c>
      <c r="F118" s="27">
        <f t="shared" si="12"/>
        <v>0</v>
      </c>
      <c r="G118" s="28">
        <f t="shared" si="8"/>
        <v>0</v>
      </c>
      <c r="H118" s="27">
        <f t="shared" si="13"/>
        <v>41336.207869104517</v>
      </c>
      <c r="I118" s="29">
        <f t="shared" si="9"/>
        <v>661.37932590567232</v>
      </c>
    </row>
    <row r="119" spans="2:9" ht="19.899999999999999" customHeight="1" x14ac:dyDescent="0.35">
      <c r="B119" s="10">
        <f t="shared" si="10"/>
        <v>111</v>
      </c>
      <c r="C119" s="11">
        <f t="shared" si="14"/>
        <v>49373</v>
      </c>
      <c r="D119" s="200">
        <f t="shared" si="11"/>
        <v>34987.688793067289</v>
      </c>
      <c r="E119" s="13">
        <f t="shared" si="15"/>
        <v>1700</v>
      </c>
      <c r="F119" s="8">
        <f t="shared" si="12"/>
        <v>0</v>
      </c>
      <c r="G119" s="12">
        <f t="shared" si="8"/>
        <v>0</v>
      </c>
      <c r="H119" s="8">
        <f t="shared" si="13"/>
        <v>40742.006329479605</v>
      </c>
      <c r="I119" s="13">
        <f t="shared" si="9"/>
        <v>651.87210127167373</v>
      </c>
    </row>
    <row r="120" spans="2:9" ht="19.899999999999999" customHeight="1" x14ac:dyDescent="0.35">
      <c r="B120" s="25">
        <f t="shared" si="10"/>
        <v>112</v>
      </c>
      <c r="C120" s="26">
        <f t="shared" si="14"/>
        <v>49404</v>
      </c>
      <c r="D120" s="201">
        <f t="shared" si="11"/>
        <v>33342.66611746206</v>
      </c>
      <c r="E120" s="29">
        <f t="shared" si="15"/>
        <v>1700</v>
      </c>
      <c r="F120" s="27">
        <f t="shared" si="12"/>
        <v>0</v>
      </c>
      <c r="G120" s="28">
        <f t="shared" si="8"/>
        <v>0</v>
      </c>
      <c r="H120" s="27">
        <f t="shared" si="13"/>
        <v>40156.346344290716</v>
      </c>
      <c r="I120" s="29">
        <f t="shared" si="9"/>
        <v>642.50154150865148</v>
      </c>
    </row>
    <row r="121" spans="2:9" ht="19.899999999999999" customHeight="1" x14ac:dyDescent="0.35">
      <c r="B121" s="10">
        <f t="shared" si="10"/>
        <v>113</v>
      </c>
      <c r="C121" s="11">
        <f t="shared" si="14"/>
        <v>49434</v>
      </c>
      <c r="D121" s="200">
        <f t="shared" si="11"/>
        <v>31694.926553164565</v>
      </c>
      <c r="E121" s="13">
        <f t="shared" si="15"/>
        <v>1700</v>
      </c>
      <c r="F121" s="8">
        <f t="shared" si="12"/>
        <v>0</v>
      </c>
      <c r="G121" s="12">
        <f t="shared" si="8"/>
        <v>0</v>
      </c>
      <c r="H121" s="8">
        <f t="shared" si="13"/>
        <v>39579.105130025317</v>
      </c>
      <c r="I121" s="13">
        <f t="shared" si="9"/>
        <v>633.2656820804051</v>
      </c>
    </row>
    <row r="122" spans="2:9" ht="19.899999999999999" customHeight="1" x14ac:dyDescent="0.35">
      <c r="B122" s="25">
        <f t="shared" si="10"/>
        <v>114</v>
      </c>
      <c r="C122" s="26">
        <f t="shared" si="14"/>
        <v>49465</v>
      </c>
      <c r="D122" s="201">
        <f t="shared" si="11"/>
        <v>30044.465613012242</v>
      </c>
      <c r="E122" s="29">
        <f t="shared" si="15"/>
        <v>1700</v>
      </c>
      <c r="F122" s="27">
        <f t="shared" si="12"/>
        <v>0</v>
      </c>
      <c r="G122" s="28">
        <f t="shared" si="8"/>
        <v>0</v>
      </c>
      <c r="H122" s="27">
        <f t="shared" si="13"/>
        <v>39010.161668164728</v>
      </c>
      <c r="I122" s="29">
        <f t="shared" si="9"/>
        <v>624.16258669063564</v>
      </c>
    </row>
    <row r="123" spans="2:9" ht="19.899999999999999" customHeight="1" x14ac:dyDescent="0.35">
      <c r="B123" s="10">
        <f t="shared" si="10"/>
        <v>115</v>
      </c>
      <c r="C123" s="11">
        <f t="shared" si="14"/>
        <v>49495</v>
      </c>
      <c r="D123" s="200">
        <f t="shared" si="11"/>
        <v>28391.278802431614</v>
      </c>
      <c r="E123" s="13">
        <f t="shared" si="15"/>
        <v>1700</v>
      </c>
      <c r="F123" s="8">
        <f t="shared" si="12"/>
        <v>0</v>
      </c>
      <c r="G123" s="12">
        <f t="shared" si="8"/>
        <v>0</v>
      </c>
      <c r="H123" s="8">
        <f t="shared" si="13"/>
        <v>38449.396679812584</v>
      </c>
      <c r="I123" s="13">
        <f t="shared" si="9"/>
        <v>615.19034687700139</v>
      </c>
    </row>
    <row r="124" spans="2:9" ht="19.899999999999999" customHeight="1" x14ac:dyDescent="0.35">
      <c r="B124" s="25">
        <f t="shared" si="10"/>
        <v>116</v>
      </c>
      <c r="C124" s="26">
        <f t="shared" si="14"/>
        <v>49526</v>
      </c>
      <c r="D124" s="201">
        <f t="shared" si="11"/>
        <v>26735.36161942605</v>
      </c>
      <c r="E124" s="29">
        <f t="shared" si="15"/>
        <v>1700</v>
      </c>
      <c r="F124" s="27">
        <f t="shared" si="12"/>
        <v>0</v>
      </c>
      <c r="G124" s="28">
        <f t="shared" si="8"/>
        <v>0</v>
      </c>
      <c r="H124" s="27">
        <f t="shared" si="13"/>
        <v>37896.692600688046</v>
      </c>
      <c r="I124" s="29">
        <f t="shared" si="9"/>
        <v>606.34708161100878</v>
      </c>
    </row>
    <row r="125" spans="2:9" ht="19.899999999999999" customHeight="1" x14ac:dyDescent="0.35">
      <c r="B125" s="10">
        <f t="shared" si="10"/>
        <v>117</v>
      </c>
      <c r="C125" s="11">
        <f t="shared" si="14"/>
        <v>49557</v>
      </c>
      <c r="D125" s="200">
        <f t="shared" si="11"/>
        <v>25076.709554563506</v>
      </c>
      <c r="E125" s="13">
        <f t="shared" si="15"/>
        <v>1700</v>
      </c>
      <c r="F125" s="8">
        <f t="shared" si="12"/>
        <v>0</v>
      </c>
      <c r="G125" s="12">
        <f t="shared" si="8"/>
        <v>0</v>
      </c>
      <c r="H125" s="8">
        <f t="shared" si="13"/>
        <v>37351.933556478492</v>
      </c>
      <c r="I125" s="13">
        <f t="shared" si="9"/>
        <v>597.63093690365588</v>
      </c>
    </row>
    <row r="126" spans="2:9" ht="19.899999999999999" customHeight="1" x14ac:dyDescent="0.35">
      <c r="B126" s="25">
        <f t="shared" si="10"/>
        <v>118</v>
      </c>
      <c r="C126" s="26">
        <f t="shared" si="14"/>
        <v>49587</v>
      </c>
      <c r="D126" s="201">
        <f t="shared" si="11"/>
        <v>23415.318090964243</v>
      </c>
      <c r="E126" s="29">
        <f t="shared" si="15"/>
        <v>1700</v>
      </c>
      <c r="F126" s="27">
        <f t="shared" si="12"/>
        <v>0</v>
      </c>
      <c r="G126" s="28">
        <f t="shared" si="8"/>
        <v>0</v>
      </c>
      <c r="H126" s="27">
        <f t="shared" si="13"/>
        <v>36815.005338546449</v>
      </c>
      <c r="I126" s="29">
        <f t="shared" si="9"/>
        <v>589.04008541674318</v>
      </c>
    </row>
    <row r="127" spans="2:9" ht="19.899999999999999" customHeight="1" x14ac:dyDescent="0.35">
      <c r="B127" s="10">
        <f t="shared" si="10"/>
        <v>119</v>
      </c>
      <c r="C127" s="11">
        <f t="shared" si="14"/>
        <v>49618</v>
      </c>
      <c r="D127" s="200">
        <f t="shared" si="11"/>
        <v>21751.182704288531</v>
      </c>
      <c r="E127" s="13">
        <f t="shared" si="15"/>
        <v>1700</v>
      </c>
      <c r="F127" s="8">
        <f t="shared" si="12"/>
        <v>0</v>
      </c>
      <c r="G127" s="12">
        <f t="shared" si="8"/>
        <v>0</v>
      </c>
      <c r="H127" s="8">
        <f t="shared" si="13"/>
        <v>36285.795379985786</v>
      </c>
      <c r="I127" s="13">
        <f t="shared" si="9"/>
        <v>580.57272607977256</v>
      </c>
    </row>
    <row r="128" spans="2:9" ht="19.899999999999999" customHeight="1" x14ac:dyDescent="0.35">
      <c r="B128" s="25">
        <f t="shared" si="10"/>
        <v>120</v>
      </c>
      <c r="C128" s="26">
        <f t="shared" si="14"/>
        <v>49648</v>
      </c>
      <c r="D128" s="201">
        <f t="shared" si="11"/>
        <v>20084.298862724321</v>
      </c>
      <c r="E128" s="29">
        <f t="shared" si="15"/>
        <v>1700</v>
      </c>
      <c r="F128" s="27">
        <f t="shared" si="12"/>
        <v>0</v>
      </c>
      <c r="G128" s="28">
        <f t="shared" si="8"/>
        <v>0</v>
      </c>
      <c r="H128" s="27">
        <f t="shared" si="13"/>
        <v>35764.1927320221</v>
      </c>
      <c r="I128" s="29">
        <f t="shared" si="9"/>
        <v>572.22708371235365</v>
      </c>
    </row>
    <row r="129" spans="2:9" ht="19.899999999999999" customHeight="1" x14ac:dyDescent="0.35">
      <c r="B129" s="10">
        <f t="shared" si="10"/>
        <v>121</v>
      </c>
      <c r="C129" s="11">
        <f t="shared" si="14"/>
        <v>49679</v>
      </c>
      <c r="D129" s="200">
        <f t="shared" si="11"/>
        <v>18414.662026974911</v>
      </c>
      <c r="E129" s="13">
        <f t="shared" si="15"/>
        <v>1700</v>
      </c>
      <c r="F129" s="8">
        <f t="shared" si="12"/>
        <v>0</v>
      </c>
      <c r="G129" s="12">
        <f t="shared" si="8"/>
        <v>0</v>
      </c>
      <c r="H129" s="8">
        <f t="shared" si="13"/>
        <v>35250.088040752315</v>
      </c>
      <c r="I129" s="13">
        <f t="shared" si="9"/>
        <v>564.00140865203707</v>
      </c>
    </row>
    <row r="130" spans="2:9" ht="19.899999999999999" customHeight="1" x14ac:dyDescent="0.35">
      <c r="B130" s="25">
        <f t="shared" si="10"/>
        <v>122</v>
      </c>
      <c r="C130" s="26">
        <f t="shared" si="14"/>
        <v>49710</v>
      </c>
      <c r="D130" s="201">
        <f t="shared" si="11"/>
        <v>16742.26765024658</v>
      </c>
      <c r="E130" s="29">
        <f t="shared" si="15"/>
        <v>1700</v>
      </c>
      <c r="F130" s="27">
        <f t="shared" si="12"/>
        <v>0</v>
      </c>
      <c r="G130" s="28">
        <f t="shared" si="8"/>
        <v>0</v>
      </c>
      <c r="H130" s="27">
        <f t="shared" si="13"/>
        <v>34743.373524218638</v>
      </c>
      <c r="I130" s="29">
        <f t="shared" si="9"/>
        <v>555.89397638749824</v>
      </c>
    </row>
    <row r="131" spans="2:9" ht="19.899999999999999" customHeight="1" x14ac:dyDescent="0.35">
      <c r="B131" s="10">
        <f t="shared" si="10"/>
        <v>123</v>
      </c>
      <c r="C131" s="11">
        <f t="shared" si="14"/>
        <v>49739</v>
      </c>
      <c r="D131" s="200">
        <f t="shared" si="11"/>
        <v>15067.111178236208</v>
      </c>
      <c r="E131" s="13">
        <f t="shared" si="15"/>
        <v>1700</v>
      </c>
      <c r="F131" s="8">
        <f t="shared" si="12"/>
        <v>0</v>
      </c>
      <c r="G131" s="12">
        <f t="shared" si="8"/>
        <v>0</v>
      </c>
      <c r="H131" s="8">
        <f t="shared" si="13"/>
        <v>34243.942949812117</v>
      </c>
      <c r="I131" s="13">
        <f t="shared" si="9"/>
        <v>547.90308719699385</v>
      </c>
    </row>
    <row r="132" spans="2:9" ht="19.899999999999999" customHeight="1" x14ac:dyDescent="0.35">
      <c r="B132" s="25">
        <f t="shared" si="10"/>
        <v>124</v>
      </c>
      <c r="C132" s="26">
        <f t="shared" si="14"/>
        <v>49770</v>
      </c>
      <c r="D132" s="201">
        <f t="shared" si="11"/>
        <v>13389.188049118871</v>
      </c>
      <c r="E132" s="29">
        <f t="shared" si="15"/>
        <v>1700</v>
      </c>
      <c r="F132" s="27">
        <f t="shared" si="12"/>
        <v>0</v>
      </c>
      <c r="G132" s="28">
        <f t="shared" si="8"/>
        <v>0</v>
      </c>
      <c r="H132" s="27">
        <f t="shared" si="13"/>
        <v>33751.691612000977</v>
      </c>
      <c r="I132" s="29">
        <f t="shared" si="9"/>
        <v>540.02706579201561</v>
      </c>
    </row>
    <row r="133" spans="2:9" ht="19.899999999999999" customHeight="1" x14ac:dyDescent="0.35">
      <c r="B133" s="10">
        <f t="shared" si="10"/>
        <v>125</v>
      </c>
      <c r="C133" s="11">
        <f t="shared" si="14"/>
        <v>49800</v>
      </c>
      <c r="D133" s="200">
        <f t="shared" si="11"/>
        <v>11708.493693535425</v>
      </c>
      <c r="E133" s="13">
        <f t="shared" si="15"/>
        <v>1700</v>
      </c>
      <c r="F133" s="8">
        <f t="shared" si="12"/>
        <v>0</v>
      </c>
      <c r="G133" s="12">
        <f t="shared" si="8"/>
        <v>0</v>
      </c>
      <c r="H133" s="8">
        <f t="shared" si="13"/>
        <v>33266.51631037912</v>
      </c>
      <c r="I133" s="13">
        <f t="shared" si="9"/>
        <v>532.26426096606588</v>
      </c>
    </row>
    <row r="134" spans="2:9" ht="19.899999999999999" customHeight="1" x14ac:dyDescent="0.35">
      <c r="B134" s="25">
        <f t="shared" si="10"/>
        <v>126</v>
      </c>
      <c r="C134" s="26">
        <f t="shared" si="14"/>
        <v>49831</v>
      </c>
      <c r="D134" s="201">
        <f t="shared" si="11"/>
        <v>10025.023534580056</v>
      </c>
      <c r="E134" s="29">
        <f t="shared" si="15"/>
        <v>1700</v>
      </c>
      <c r="F134" s="27">
        <f t="shared" si="12"/>
        <v>0</v>
      </c>
      <c r="G134" s="28">
        <f t="shared" si="8"/>
        <v>0</v>
      </c>
      <c r="H134" s="27">
        <f t="shared" si="13"/>
        <v>32788.315328030207</v>
      </c>
      <c r="I134" s="29">
        <f t="shared" si="9"/>
        <v>524.61304524848333</v>
      </c>
    </row>
    <row r="135" spans="2:9" ht="19.899999999999999" customHeight="1" x14ac:dyDescent="0.35">
      <c r="B135" s="10">
        <f t="shared" si="10"/>
        <v>127</v>
      </c>
      <c r="C135" s="11">
        <f t="shared" si="14"/>
        <v>49861</v>
      </c>
      <c r="D135" s="200">
        <f t="shared" si="11"/>
        <v>8338.7729877878137</v>
      </c>
      <c r="E135" s="13">
        <f t="shared" si="15"/>
        <v>1700</v>
      </c>
      <c r="F135" s="8">
        <f t="shared" si="12"/>
        <v>0</v>
      </c>
      <c r="G135" s="12">
        <f t="shared" si="8"/>
        <v>0</v>
      </c>
      <c r="H135" s="8">
        <f t="shared" si="13"/>
        <v>32316.988410202688</v>
      </c>
      <c r="I135" s="13">
        <f t="shared" si="9"/>
        <v>517.07181456324304</v>
      </c>
    </row>
    <row r="136" spans="2:9" ht="19.899999999999999" customHeight="1" x14ac:dyDescent="0.35">
      <c r="B136" s="25">
        <f t="shared" si="10"/>
        <v>128</v>
      </c>
      <c r="C136" s="26">
        <f t="shared" si="14"/>
        <v>49892</v>
      </c>
      <c r="D136" s="201">
        <f t="shared" si="11"/>
        <v>6649.7374611221367</v>
      </c>
      <c r="E136" s="29">
        <f t="shared" si="15"/>
        <v>1700</v>
      </c>
      <c r="F136" s="27">
        <f t="shared" si="12"/>
        <v>0</v>
      </c>
      <c r="G136" s="28">
        <f t="shared" si="8"/>
        <v>0</v>
      </c>
      <c r="H136" s="27">
        <f t="shared" si="13"/>
        <v>31852.436743291426</v>
      </c>
      <c r="I136" s="29">
        <f t="shared" si="9"/>
        <v>509.63898789266284</v>
      </c>
    </row>
    <row r="137" spans="2:9" ht="19.899999999999999" customHeight="1" x14ac:dyDescent="0.35">
      <c r="B137" s="10">
        <f t="shared" si="10"/>
        <v>129</v>
      </c>
      <c r="C137" s="11">
        <f t="shared" si="14"/>
        <v>49923</v>
      </c>
      <c r="D137" s="200">
        <f t="shared" si="11"/>
        <v>4957.91235496234</v>
      </c>
      <c r="E137" s="13">
        <f t="shared" si="15"/>
        <v>1700</v>
      </c>
      <c r="F137" s="8">
        <f t="shared" si="12"/>
        <v>0</v>
      </c>
      <c r="G137" s="12">
        <f t="shared" si="8"/>
        <v>0</v>
      </c>
      <c r="H137" s="8">
        <f t="shared" si="13"/>
        <v>31394.562934121444</v>
      </c>
      <c r="I137" s="13">
        <f t="shared" si="9"/>
        <v>502.31300694594313</v>
      </c>
    </row>
    <row r="138" spans="2:9" ht="19.899999999999999" customHeight="1" x14ac:dyDescent="0.35">
      <c r="B138" s="25">
        <f t="shared" si="10"/>
        <v>130</v>
      </c>
      <c r="C138" s="26">
        <f t="shared" si="14"/>
        <v>49953</v>
      </c>
      <c r="D138" s="201">
        <f t="shared" si="11"/>
        <v>3263.2930620910906</v>
      </c>
      <c r="E138" s="29">
        <f t="shared" si="15"/>
        <v>1700</v>
      </c>
      <c r="F138" s="27">
        <f t="shared" si="12"/>
        <v>0</v>
      </c>
      <c r="G138" s="28">
        <f t="shared" ref="G138:G201" si="16">IF(F138=0,0,(F138/($B$4-B137)))</f>
        <v>0</v>
      </c>
      <c r="H138" s="27">
        <f t="shared" si="13"/>
        <v>30943.270989529468</v>
      </c>
      <c r="I138" s="29">
        <f t="shared" ref="I138:I201" si="17">H138*$D$4</f>
        <v>495.09233583247152</v>
      </c>
    </row>
    <row r="139" spans="2:9" ht="19.899999999999999" customHeight="1" x14ac:dyDescent="0.35">
      <c r="B139" s="10">
        <f t="shared" ref="B139:B202" si="18">+B138+1</f>
        <v>131</v>
      </c>
      <c r="C139" s="11">
        <f t="shared" si="14"/>
        <v>49984</v>
      </c>
      <c r="D139" s="200">
        <f t="shared" ref="D139:D202" si="19">(D138-E138)*(1+$K$18)</f>
        <v>1565.8749676818618</v>
      </c>
      <c r="E139" s="13">
        <f t="shared" si="15"/>
        <v>1565.8749676818618</v>
      </c>
      <c r="F139" s="8">
        <f t="shared" ref="F139:F202" si="20">(F138-G138)*(1+$K$18)</f>
        <v>0</v>
      </c>
      <c r="G139" s="12">
        <f t="shared" si="16"/>
        <v>0</v>
      </c>
      <c r="H139" s="8">
        <f t="shared" ref="H139:H202" si="21">(H138-I138)*(1+$K$18)</f>
        <v>30498.466296238967</v>
      </c>
      <c r="I139" s="13">
        <f t="shared" si="17"/>
        <v>487.97546073982346</v>
      </c>
    </row>
    <row r="140" spans="2:9" ht="19.899999999999999" customHeight="1" x14ac:dyDescent="0.35">
      <c r="B140" s="25">
        <f t="shared" si="18"/>
        <v>132</v>
      </c>
      <c r="C140" s="26">
        <f t="shared" ref="C140:C203" si="22">EDATE(C139,1)</f>
        <v>50014</v>
      </c>
      <c r="D140" s="201">
        <f t="shared" si="19"/>
        <v>0</v>
      </c>
      <c r="E140" s="29">
        <f t="shared" ref="E140:E203" si="23">IF(E139&gt;D140,D140,E139)</f>
        <v>0</v>
      </c>
      <c r="F140" s="27">
        <f t="shared" si="20"/>
        <v>0</v>
      </c>
      <c r="G140" s="28">
        <f t="shared" si="16"/>
        <v>0</v>
      </c>
      <c r="H140" s="27">
        <f t="shared" si="21"/>
        <v>30060.055601024502</v>
      </c>
      <c r="I140" s="29">
        <f t="shared" si="17"/>
        <v>480.96088961639202</v>
      </c>
    </row>
    <row r="141" spans="2:9" ht="19.899999999999999" customHeight="1" x14ac:dyDescent="0.35">
      <c r="B141" s="10">
        <f t="shared" si="18"/>
        <v>133</v>
      </c>
      <c r="C141" s="11">
        <f t="shared" si="22"/>
        <v>50045</v>
      </c>
      <c r="D141" s="200">
        <f t="shared" si="19"/>
        <v>0</v>
      </c>
      <c r="E141" s="13">
        <f t="shared" si="23"/>
        <v>0</v>
      </c>
      <c r="F141" s="8">
        <f t="shared" si="20"/>
        <v>0</v>
      </c>
      <c r="G141" s="12">
        <f t="shared" si="16"/>
        <v>0</v>
      </c>
      <c r="H141" s="8">
        <f t="shared" si="21"/>
        <v>29627.9469911612</v>
      </c>
      <c r="I141" s="13">
        <f t="shared" si="17"/>
        <v>474.04715185857918</v>
      </c>
    </row>
    <row r="142" spans="2:9" ht="19.899999999999999" customHeight="1" x14ac:dyDescent="0.35">
      <c r="B142" s="25">
        <f t="shared" si="18"/>
        <v>134</v>
      </c>
      <c r="C142" s="26">
        <f t="shared" si="22"/>
        <v>50076</v>
      </c>
      <c r="D142" s="201">
        <f t="shared" si="19"/>
        <v>0</v>
      </c>
      <c r="E142" s="29">
        <f t="shared" si="23"/>
        <v>0</v>
      </c>
      <c r="F142" s="27">
        <f t="shared" si="20"/>
        <v>0</v>
      </c>
      <c r="G142" s="28">
        <f t="shared" si="16"/>
        <v>0</v>
      </c>
      <c r="H142" s="27">
        <f t="shared" si="21"/>
        <v>29202.049875155266</v>
      </c>
      <c r="I142" s="29">
        <f t="shared" si="17"/>
        <v>467.23279800248429</v>
      </c>
    </row>
    <row r="143" spans="2:9" ht="19.899999999999999" customHeight="1" x14ac:dyDescent="0.35">
      <c r="B143" s="10">
        <f t="shared" si="18"/>
        <v>135</v>
      </c>
      <c r="C143" s="11">
        <f t="shared" si="22"/>
        <v>50104</v>
      </c>
      <c r="D143" s="200">
        <f t="shared" si="19"/>
        <v>0</v>
      </c>
      <c r="E143" s="13">
        <f t="shared" si="23"/>
        <v>0</v>
      </c>
      <c r="F143" s="8">
        <f t="shared" si="20"/>
        <v>0</v>
      </c>
      <c r="G143" s="12">
        <f t="shared" si="16"/>
        <v>0</v>
      </c>
      <c r="H143" s="8">
        <f t="shared" si="21"/>
        <v>28782.274963751504</v>
      </c>
      <c r="I143" s="13">
        <f t="shared" si="17"/>
        <v>460.51639942002407</v>
      </c>
    </row>
    <row r="144" spans="2:9" ht="19.899999999999999" customHeight="1" x14ac:dyDescent="0.35">
      <c r="B144" s="25">
        <f t="shared" si="18"/>
        <v>136</v>
      </c>
      <c r="C144" s="26">
        <f t="shared" si="22"/>
        <v>50135</v>
      </c>
      <c r="D144" s="201">
        <f t="shared" si="19"/>
        <v>0</v>
      </c>
      <c r="E144" s="29">
        <f t="shared" si="23"/>
        <v>0</v>
      </c>
      <c r="F144" s="27">
        <f t="shared" si="20"/>
        <v>0</v>
      </c>
      <c r="G144" s="28">
        <f t="shared" si="16"/>
        <v>0</v>
      </c>
      <c r="H144" s="27">
        <f t="shared" si="21"/>
        <v>28368.53425121383</v>
      </c>
      <c r="I144" s="29">
        <f t="shared" si="17"/>
        <v>453.89654801942129</v>
      </c>
    </row>
    <row r="145" spans="2:9" ht="19.899999999999999" customHeight="1" x14ac:dyDescent="0.35">
      <c r="B145" s="10">
        <f t="shared" si="18"/>
        <v>137</v>
      </c>
      <c r="C145" s="11">
        <f t="shared" si="22"/>
        <v>50165</v>
      </c>
      <c r="D145" s="200">
        <f t="shared" si="19"/>
        <v>0</v>
      </c>
      <c r="E145" s="13">
        <f t="shared" si="23"/>
        <v>0</v>
      </c>
      <c r="F145" s="8">
        <f t="shared" si="20"/>
        <v>0</v>
      </c>
      <c r="G145" s="12">
        <f t="shared" si="16"/>
        <v>0</v>
      </c>
      <c r="H145" s="8">
        <f t="shared" si="21"/>
        <v>27960.740996874883</v>
      </c>
      <c r="I145" s="13">
        <f t="shared" si="17"/>
        <v>447.37185594999812</v>
      </c>
    </row>
    <row r="146" spans="2:9" ht="19.899999999999999" customHeight="1" x14ac:dyDescent="0.35">
      <c r="B146" s="25">
        <f t="shared" si="18"/>
        <v>138</v>
      </c>
      <c r="C146" s="26">
        <f t="shared" si="22"/>
        <v>50196</v>
      </c>
      <c r="D146" s="201">
        <f t="shared" si="19"/>
        <v>0</v>
      </c>
      <c r="E146" s="29">
        <f t="shared" si="23"/>
        <v>0</v>
      </c>
      <c r="F146" s="27">
        <f t="shared" si="20"/>
        <v>0</v>
      </c>
      <c r="G146" s="28">
        <f t="shared" si="16"/>
        <v>0</v>
      </c>
      <c r="H146" s="27">
        <f t="shared" si="21"/>
        <v>27558.809706950866</v>
      </c>
      <c r="I146" s="29">
        <f t="shared" si="17"/>
        <v>440.94095531121388</v>
      </c>
    </row>
    <row r="147" spans="2:9" ht="19.899999999999999" customHeight="1" x14ac:dyDescent="0.35">
      <c r="B147" s="10">
        <f t="shared" si="18"/>
        <v>139</v>
      </c>
      <c r="C147" s="11">
        <f t="shared" si="22"/>
        <v>50226</v>
      </c>
      <c r="D147" s="200">
        <f t="shared" si="19"/>
        <v>0</v>
      </c>
      <c r="E147" s="13">
        <f t="shared" si="23"/>
        <v>0</v>
      </c>
      <c r="F147" s="8">
        <f t="shared" si="20"/>
        <v>0</v>
      </c>
      <c r="G147" s="12">
        <f t="shared" si="16"/>
        <v>0</v>
      </c>
      <c r="H147" s="8">
        <f t="shared" si="21"/>
        <v>27162.656116617789</v>
      </c>
      <c r="I147" s="13">
        <f t="shared" si="17"/>
        <v>434.60249786588463</v>
      </c>
    </row>
    <row r="148" spans="2:9" ht="19.899999999999999" customHeight="1" x14ac:dyDescent="0.35">
      <c r="B148" s="25">
        <f t="shared" si="18"/>
        <v>140</v>
      </c>
      <c r="C148" s="26">
        <f t="shared" si="22"/>
        <v>50257</v>
      </c>
      <c r="D148" s="201">
        <f t="shared" si="19"/>
        <v>0</v>
      </c>
      <c r="E148" s="29">
        <f t="shared" si="23"/>
        <v>0</v>
      </c>
      <c r="F148" s="27">
        <f t="shared" si="20"/>
        <v>0</v>
      </c>
      <c r="G148" s="28">
        <f t="shared" si="16"/>
        <v>0</v>
      </c>
      <c r="H148" s="27">
        <f t="shared" si="21"/>
        <v>26772.197172345353</v>
      </c>
      <c r="I148" s="29">
        <f t="shared" si="17"/>
        <v>428.35515475752567</v>
      </c>
    </row>
    <row r="149" spans="2:9" ht="19.899999999999999" customHeight="1" x14ac:dyDescent="0.35">
      <c r="B149" s="10">
        <f t="shared" si="18"/>
        <v>141</v>
      </c>
      <c r="C149" s="11">
        <f t="shared" si="22"/>
        <v>50288</v>
      </c>
      <c r="D149" s="200">
        <f t="shared" si="19"/>
        <v>0</v>
      </c>
      <c r="E149" s="13">
        <f t="shared" si="23"/>
        <v>0</v>
      </c>
      <c r="F149" s="8">
        <f t="shared" si="20"/>
        <v>0</v>
      </c>
      <c r="G149" s="12">
        <f t="shared" si="16"/>
        <v>0</v>
      </c>
      <c r="H149" s="8">
        <f t="shared" si="21"/>
        <v>26387.351014484815</v>
      </c>
      <c r="I149" s="13">
        <f t="shared" si="17"/>
        <v>422.19761623175702</v>
      </c>
    </row>
    <row r="150" spans="2:9" ht="19.899999999999999" customHeight="1" x14ac:dyDescent="0.35">
      <c r="B150" s="25">
        <f t="shared" si="18"/>
        <v>142</v>
      </c>
      <c r="C150" s="26">
        <f t="shared" si="22"/>
        <v>50318</v>
      </c>
      <c r="D150" s="201">
        <f t="shared" si="19"/>
        <v>0</v>
      </c>
      <c r="E150" s="29">
        <f t="shared" si="23"/>
        <v>0</v>
      </c>
      <c r="F150" s="27">
        <f t="shared" si="20"/>
        <v>0</v>
      </c>
      <c r="G150" s="28">
        <f t="shared" si="16"/>
        <v>0</v>
      </c>
      <c r="H150" s="27">
        <f t="shared" si="21"/>
        <v>26008.0369601071</v>
      </c>
      <c r="I150" s="29">
        <f t="shared" si="17"/>
        <v>416.12859136171363</v>
      </c>
    </row>
    <row r="151" spans="2:9" ht="19.899999999999999" customHeight="1" x14ac:dyDescent="0.35">
      <c r="B151" s="10">
        <f t="shared" si="18"/>
        <v>143</v>
      </c>
      <c r="C151" s="11">
        <f t="shared" si="22"/>
        <v>50349</v>
      </c>
      <c r="D151" s="200">
        <f t="shared" si="19"/>
        <v>0</v>
      </c>
      <c r="E151" s="13">
        <f t="shared" si="23"/>
        <v>0</v>
      </c>
      <c r="F151" s="8">
        <f t="shared" si="20"/>
        <v>0</v>
      </c>
      <c r="G151" s="12">
        <f t="shared" si="16"/>
        <v>0</v>
      </c>
      <c r="H151" s="8">
        <f t="shared" si="21"/>
        <v>25634.175486087661</v>
      </c>
      <c r="I151" s="13">
        <f t="shared" si="17"/>
        <v>410.14680777740256</v>
      </c>
    </row>
    <row r="152" spans="2:9" ht="19.899999999999999" customHeight="1" x14ac:dyDescent="0.35">
      <c r="B152" s="25">
        <f t="shared" si="18"/>
        <v>144</v>
      </c>
      <c r="C152" s="26">
        <f t="shared" si="22"/>
        <v>50379</v>
      </c>
      <c r="D152" s="201">
        <f t="shared" si="19"/>
        <v>0</v>
      </c>
      <c r="E152" s="29">
        <f t="shared" si="23"/>
        <v>0</v>
      </c>
      <c r="F152" s="27">
        <f t="shared" si="20"/>
        <v>0</v>
      </c>
      <c r="G152" s="28">
        <f t="shared" si="16"/>
        <v>0</v>
      </c>
      <c r="H152" s="27">
        <f t="shared" si="21"/>
        <v>25265.688212434452</v>
      </c>
      <c r="I152" s="29">
        <f t="shared" si="17"/>
        <v>404.25101139895122</v>
      </c>
    </row>
    <row r="153" spans="2:9" ht="19.899999999999999" customHeight="1" x14ac:dyDescent="0.35">
      <c r="B153" s="10">
        <f t="shared" si="18"/>
        <v>145</v>
      </c>
      <c r="C153" s="11">
        <f t="shared" si="22"/>
        <v>50410</v>
      </c>
      <c r="D153" s="200">
        <f t="shared" si="19"/>
        <v>0</v>
      </c>
      <c r="E153" s="13">
        <f t="shared" si="23"/>
        <v>0</v>
      </c>
      <c r="F153" s="8">
        <f t="shared" si="20"/>
        <v>0</v>
      </c>
      <c r="G153" s="12">
        <f t="shared" si="16"/>
        <v>0</v>
      </c>
      <c r="H153" s="8">
        <f t="shared" si="21"/>
        <v>24902.497885855595</v>
      </c>
      <c r="I153" s="13">
        <f t="shared" si="17"/>
        <v>398.43996617368953</v>
      </c>
    </row>
    <row r="154" spans="2:9" ht="19.899999999999999" customHeight="1" x14ac:dyDescent="0.35">
      <c r="B154" s="25">
        <f t="shared" si="18"/>
        <v>146</v>
      </c>
      <c r="C154" s="26">
        <f t="shared" si="22"/>
        <v>50441</v>
      </c>
      <c r="D154" s="201">
        <f t="shared" si="19"/>
        <v>0</v>
      </c>
      <c r="E154" s="29">
        <f t="shared" si="23"/>
        <v>0</v>
      </c>
      <c r="F154" s="27">
        <f t="shared" si="20"/>
        <v>0</v>
      </c>
      <c r="G154" s="28">
        <f t="shared" si="16"/>
        <v>0</v>
      </c>
      <c r="H154" s="27">
        <f t="shared" si="21"/>
        <v>24544.528363563222</v>
      </c>
      <c r="I154" s="29">
        <f t="shared" si="17"/>
        <v>392.71245381701158</v>
      </c>
    </row>
    <row r="155" spans="2:9" ht="19.899999999999999" customHeight="1" x14ac:dyDescent="0.35">
      <c r="B155" s="10">
        <f t="shared" si="18"/>
        <v>147</v>
      </c>
      <c r="C155" s="11">
        <f t="shared" si="22"/>
        <v>50469</v>
      </c>
      <c r="D155" s="200">
        <f t="shared" si="19"/>
        <v>0</v>
      </c>
      <c r="E155" s="13">
        <f t="shared" si="23"/>
        <v>0</v>
      </c>
      <c r="F155" s="8">
        <f t="shared" si="20"/>
        <v>0</v>
      </c>
      <c r="G155" s="12">
        <f t="shared" si="16"/>
        <v>0</v>
      </c>
      <c r="H155" s="8">
        <f t="shared" si="21"/>
        <v>24191.704597310167</v>
      </c>
      <c r="I155" s="13">
        <f t="shared" si="17"/>
        <v>387.06727355696268</v>
      </c>
    </row>
    <row r="156" spans="2:9" ht="19.899999999999999" customHeight="1" x14ac:dyDescent="0.35">
      <c r="B156" s="25">
        <f t="shared" si="18"/>
        <v>148</v>
      </c>
      <c r="C156" s="26">
        <f t="shared" si="22"/>
        <v>50500</v>
      </c>
      <c r="D156" s="201">
        <f t="shared" si="19"/>
        <v>0</v>
      </c>
      <c r="E156" s="29">
        <f t="shared" si="23"/>
        <v>0</v>
      </c>
      <c r="F156" s="27">
        <f t="shared" si="20"/>
        <v>0</v>
      </c>
      <c r="G156" s="28">
        <f t="shared" si="16"/>
        <v>0</v>
      </c>
      <c r="H156" s="27">
        <f t="shared" si="21"/>
        <v>23843.952617656105</v>
      </c>
      <c r="I156" s="29">
        <f t="shared" si="17"/>
        <v>381.50324188249766</v>
      </c>
    </row>
    <row r="157" spans="2:9" ht="19.899999999999999" customHeight="1" x14ac:dyDescent="0.35">
      <c r="B157" s="10">
        <f t="shared" si="18"/>
        <v>149</v>
      </c>
      <c r="C157" s="11">
        <f t="shared" si="22"/>
        <v>50530</v>
      </c>
      <c r="D157" s="200">
        <f t="shared" si="19"/>
        <v>0</v>
      </c>
      <c r="E157" s="13">
        <f t="shared" si="23"/>
        <v>0</v>
      </c>
      <c r="F157" s="8">
        <f t="shared" si="20"/>
        <v>0</v>
      </c>
      <c r="G157" s="12">
        <f t="shared" si="16"/>
        <v>0</v>
      </c>
      <c r="H157" s="8">
        <f t="shared" si="21"/>
        <v>23501.199518459882</v>
      </c>
      <c r="I157" s="13">
        <f t="shared" si="17"/>
        <v>376.0191922953581</v>
      </c>
    </row>
    <row r="158" spans="2:9" ht="19.899999999999999" customHeight="1" x14ac:dyDescent="0.35">
      <c r="B158" s="25">
        <f t="shared" si="18"/>
        <v>150</v>
      </c>
      <c r="C158" s="26">
        <f t="shared" si="22"/>
        <v>50561</v>
      </c>
      <c r="D158" s="201">
        <f t="shared" si="19"/>
        <v>0</v>
      </c>
      <c r="E158" s="29">
        <f t="shared" si="23"/>
        <v>0</v>
      </c>
      <c r="F158" s="27">
        <f t="shared" si="20"/>
        <v>0</v>
      </c>
      <c r="G158" s="28">
        <f t="shared" si="16"/>
        <v>0</v>
      </c>
      <c r="H158" s="27">
        <f t="shared" si="21"/>
        <v>23163.373441594751</v>
      </c>
      <c r="I158" s="29">
        <f t="shared" si="17"/>
        <v>370.613975065516</v>
      </c>
    </row>
    <row r="159" spans="2:9" ht="19.899999999999999" customHeight="1" x14ac:dyDescent="0.35">
      <c r="B159" s="10">
        <f t="shared" si="18"/>
        <v>151</v>
      </c>
      <c r="C159" s="11">
        <f t="shared" si="22"/>
        <v>50591</v>
      </c>
      <c r="D159" s="200">
        <f t="shared" si="19"/>
        <v>0</v>
      </c>
      <c r="E159" s="13">
        <f t="shared" si="23"/>
        <v>0</v>
      </c>
      <c r="F159" s="8">
        <f t="shared" si="20"/>
        <v>0</v>
      </c>
      <c r="G159" s="12">
        <f t="shared" si="16"/>
        <v>0</v>
      </c>
      <c r="H159" s="8">
        <f t="shared" si="21"/>
        <v>22830.403561883319</v>
      </c>
      <c r="I159" s="13">
        <f t="shared" si="17"/>
        <v>365.2864569901331</v>
      </c>
    </row>
    <row r="160" spans="2:9" ht="19.899999999999999" customHeight="1" x14ac:dyDescent="0.35">
      <c r="B160" s="25">
        <f t="shared" si="18"/>
        <v>152</v>
      </c>
      <c r="C160" s="26">
        <f t="shared" si="22"/>
        <v>50622</v>
      </c>
      <c r="D160" s="201">
        <f t="shared" si="19"/>
        <v>0</v>
      </c>
      <c r="E160" s="29">
        <f t="shared" si="23"/>
        <v>0</v>
      </c>
      <c r="F160" s="27">
        <f t="shared" si="20"/>
        <v>0</v>
      </c>
      <c r="G160" s="28">
        <f t="shared" si="16"/>
        <v>0</v>
      </c>
      <c r="H160" s="27">
        <f t="shared" si="21"/>
        <v>22502.220072249078</v>
      </c>
      <c r="I160" s="29">
        <f t="shared" si="17"/>
        <v>360.03552115598524</v>
      </c>
    </row>
    <row r="161" spans="2:9" ht="19.899999999999999" customHeight="1" x14ac:dyDescent="0.35">
      <c r="B161" s="10">
        <f t="shared" si="18"/>
        <v>153</v>
      </c>
      <c r="C161" s="11">
        <f t="shared" si="22"/>
        <v>50653</v>
      </c>
      <c r="D161" s="200">
        <f t="shared" si="19"/>
        <v>0</v>
      </c>
      <c r="E161" s="13">
        <f t="shared" si="23"/>
        <v>0</v>
      </c>
      <c r="F161" s="8">
        <f t="shared" si="20"/>
        <v>0</v>
      </c>
      <c r="G161" s="12">
        <f t="shared" si="16"/>
        <v>0</v>
      </c>
      <c r="H161" s="8">
        <f t="shared" si="21"/>
        <v>22178.754169081345</v>
      </c>
      <c r="I161" s="13">
        <f t="shared" si="17"/>
        <v>354.86006670530151</v>
      </c>
    </row>
    <row r="162" spans="2:9" ht="19.899999999999999" customHeight="1" x14ac:dyDescent="0.35">
      <c r="B162" s="25">
        <f t="shared" si="18"/>
        <v>154</v>
      </c>
      <c r="C162" s="26">
        <f t="shared" si="22"/>
        <v>50683</v>
      </c>
      <c r="D162" s="201">
        <f t="shared" si="19"/>
        <v>0</v>
      </c>
      <c r="E162" s="29">
        <f t="shared" si="23"/>
        <v>0</v>
      </c>
      <c r="F162" s="27">
        <f t="shared" si="20"/>
        <v>0</v>
      </c>
      <c r="G162" s="28">
        <f t="shared" si="16"/>
        <v>0</v>
      </c>
      <c r="H162" s="27">
        <f t="shared" si="21"/>
        <v>21859.938037810614</v>
      </c>
      <c r="I162" s="29">
        <f t="shared" si="17"/>
        <v>349.75900860496984</v>
      </c>
    </row>
    <row r="163" spans="2:9" ht="19.899999999999999" customHeight="1" x14ac:dyDescent="0.35">
      <c r="B163" s="10">
        <f t="shared" si="18"/>
        <v>155</v>
      </c>
      <c r="C163" s="11">
        <f t="shared" si="22"/>
        <v>50714</v>
      </c>
      <c r="D163" s="200">
        <f t="shared" si="19"/>
        <v>0</v>
      </c>
      <c r="E163" s="13">
        <f t="shared" si="23"/>
        <v>0</v>
      </c>
      <c r="F163" s="8">
        <f t="shared" si="20"/>
        <v>0</v>
      </c>
      <c r="G163" s="12">
        <f t="shared" si="16"/>
        <v>0</v>
      </c>
      <c r="H163" s="8">
        <f t="shared" si="21"/>
        <v>21545.704838691236</v>
      </c>
      <c r="I163" s="13">
        <f t="shared" si="17"/>
        <v>344.73127741905978</v>
      </c>
    </row>
    <row r="164" spans="2:9" ht="19.899999999999999" customHeight="1" x14ac:dyDescent="0.35">
      <c r="B164" s="25">
        <f t="shared" si="18"/>
        <v>156</v>
      </c>
      <c r="C164" s="26">
        <f t="shared" si="22"/>
        <v>50744</v>
      </c>
      <c r="D164" s="201">
        <f t="shared" si="19"/>
        <v>0</v>
      </c>
      <c r="E164" s="29">
        <f t="shared" si="23"/>
        <v>0</v>
      </c>
      <c r="F164" s="27">
        <f t="shared" si="20"/>
        <v>0</v>
      </c>
      <c r="G164" s="28">
        <f t="shared" si="16"/>
        <v>0</v>
      </c>
      <c r="H164" s="27">
        <f t="shared" si="21"/>
        <v>21235.988692788476</v>
      </c>
      <c r="I164" s="29">
        <f t="shared" si="17"/>
        <v>339.77581908461565</v>
      </c>
    </row>
    <row r="165" spans="2:9" ht="19.899999999999999" customHeight="1" x14ac:dyDescent="0.35">
      <c r="B165" s="10">
        <f t="shared" si="18"/>
        <v>157</v>
      </c>
      <c r="C165" s="11">
        <f t="shared" si="22"/>
        <v>50775</v>
      </c>
      <c r="D165" s="200">
        <f t="shared" si="19"/>
        <v>0</v>
      </c>
      <c r="E165" s="13">
        <f t="shared" si="23"/>
        <v>0</v>
      </c>
      <c r="F165" s="8">
        <f t="shared" si="20"/>
        <v>0</v>
      </c>
      <c r="G165" s="12">
        <f t="shared" si="16"/>
        <v>0</v>
      </c>
      <c r="H165" s="8">
        <f t="shared" si="21"/>
        <v>20930.724668167015</v>
      </c>
      <c r="I165" s="13">
        <f t="shared" si="17"/>
        <v>334.89159469067226</v>
      </c>
    </row>
    <row r="166" spans="2:9" ht="19.899999999999999" customHeight="1" x14ac:dyDescent="0.35">
      <c r="B166" s="25">
        <f t="shared" si="18"/>
        <v>158</v>
      </c>
      <c r="C166" s="26">
        <f t="shared" si="22"/>
        <v>50806</v>
      </c>
      <c r="D166" s="201">
        <f t="shared" si="19"/>
        <v>0</v>
      </c>
      <c r="E166" s="29">
        <f t="shared" si="23"/>
        <v>0</v>
      </c>
      <c r="F166" s="27">
        <f t="shared" si="20"/>
        <v>0</v>
      </c>
      <c r="G166" s="28">
        <f t="shared" si="16"/>
        <v>0</v>
      </c>
      <c r="H166" s="27">
        <f t="shared" si="21"/>
        <v>20629.848766277966</v>
      </c>
      <c r="I166" s="29">
        <f t="shared" si="17"/>
        <v>330.07758026044746</v>
      </c>
    </row>
    <row r="167" spans="2:9" ht="19.899999999999999" customHeight="1" x14ac:dyDescent="0.35">
      <c r="B167" s="10">
        <f t="shared" si="18"/>
        <v>159</v>
      </c>
      <c r="C167" s="11">
        <f t="shared" si="22"/>
        <v>50834</v>
      </c>
      <c r="D167" s="200">
        <f t="shared" si="19"/>
        <v>0</v>
      </c>
      <c r="E167" s="13">
        <f t="shared" si="23"/>
        <v>0</v>
      </c>
      <c r="F167" s="8">
        <f t="shared" si="20"/>
        <v>0</v>
      </c>
      <c r="G167" s="12">
        <f t="shared" si="16"/>
        <v>0</v>
      </c>
      <c r="H167" s="8">
        <f t="shared" si="21"/>
        <v>20333.297908541605</v>
      </c>
      <c r="I167" s="13">
        <f t="shared" si="17"/>
        <v>325.3327665366657</v>
      </c>
    </row>
    <row r="168" spans="2:9" ht="19.899999999999999" customHeight="1" x14ac:dyDescent="0.35">
      <c r="B168" s="25">
        <f t="shared" si="18"/>
        <v>160</v>
      </c>
      <c r="C168" s="26">
        <f t="shared" si="22"/>
        <v>50865</v>
      </c>
      <c r="D168" s="201">
        <f t="shared" si="19"/>
        <v>0</v>
      </c>
      <c r="E168" s="29">
        <f t="shared" si="23"/>
        <v>0</v>
      </c>
      <c r="F168" s="27">
        <f t="shared" si="20"/>
        <v>0</v>
      </c>
      <c r="G168" s="28">
        <f t="shared" si="16"/>
        <v>0</v>
      </c>
      <c r="H168" s="27">
        <f t="shared" si="21"/>
        <v>20041.009923122943</v>
      </c>
      <c r="I168" s="29">
        <f t="shared" si="17"/>
        <v>320.65615876996708</v>
      </c>
    </row>
    <row r="169" spans="2:9" ht="19.899999999999999" customHeight="1" x14ac:dyDescent="0.35">
      <c r="B169" s="10">
        <f t="shared" si="18"/>
        <v>161</v>
      </c>
      <c r="C169" s="11">
        <f t="shared" si="22"/>
        <v>50895</v>
      </c>
      <c r="D169" s="200">
        <f t="shared" si="19"/>
        <v>0</v>
      </c>
      <c r="E169" s="13">
        <f t="shared" si="23"/>
        <v>0</v>
      </c>
      <c r="F169" s="8">
        <f t="shared" si="20"/>
        <v>0</v>
      </c>
      <c r="G169" s="12">
        <f t="shared" si="16"/>
        <v>0</v>
      </c>
      <c r="H169" s="8">
        <f t="shared" si="21"/>
        <v>19752.923531897435</v>
      </c>
      <c r="I169" s="13">
        <f t="shared" si="17"/>
        <v>316.046776510359</v>
      </c>
    </row>
    <row r="170" spans="2:9" ht="19.899999999999999" customHeight="1" x14ac:dyDescent="0.35">
      <c r="B170" s="25">
        <f t="shared" si="18"/>
        <v>162</v>
      </c>
      <c r="C170" s="26">
        <f t="shared" si="22"/>
        <v>50926</v>
      </c>
      <c r="D170" s="201">
        <f t="shared" si="19"/>
        <v>0</v>
      </c>
      <c r="E170" s="29">
        <f t="shared" si="23"/>
        <v>0</v>
      </c>
      <c r="F170" s="27">
        <f t="shared" si="20"/>
        <v>0</v>
      </c>
      <c r="G170" s="28">
        <f t="shared" si="16"/>
        <v>0</v>
      </c>
      <c r="H170" s="27">
        <f t="shared" si="21"/>
        <v>19468.978337604</v>
      </c>
      <c r="I170" s="29">
        <f t="shared" si="17"/>
        <v>311.503653401664</v>
      </c>
    </row>
    <row r="171" spans="2:9" ht="19.899999999999999" customHeight="1" x14ac:dyDescent="0.35">
      <c r="B171" s="10">
        <f t="shared" si="18"/>
        <v>163</v>
      </c>
      <c r="C171" s="11">
        <f t="shared" si="22"/>
        <v>50956</v>
      </c>
      <c r="D171" s="200">
        <f t="shared" si="19"/>
        <v>0</v>
      </c>
      <c r="E171" s="13">
        <f t="shared" si="23"/>
        <v>0</v>
      </c>
      <c r="F171" s="8">
        <f t="shared" si="20"/>
        <v>0</v>
      </c>
      <c r="G171" s="12">
        <f t="shared" si="16"/>
        <v>0</v>
      </c>
      <c r="H171" s="8">
        <f t="shared" si="21"/>
        <v>19189.114811182772</v>
      </c>
      <c r="I171" s="13">
        <f t="shared" si="17"/>
        <v>307.02583697892436</v>
      </c>
    </row>
    <row r="172" spans="2:9" ht="19.899999999999999" customHeight="1" x14ac:dyDescent="0.35">
      <c r="B172" s="25">
        <f t="shared" si="18"/>
        <v>164</v>
      </c>
      <c r="C172" s="26">
        <f t="shared" si="22"/>
        <v>50987</v>
      </c>
      <c r="D172" s="201">
        <f t="shared" si="19"/>
        <v>0</v>
      </c>
      <c r="E172" s="29">
        <f t="shared" si="23"/>
        <v>0</v>
      </c>
      <c r="F172" s="27">
        <f t="shared" si="20"/>
        <v>0</v>
      </c>
      <c r="G172" s="28">
        <f t="shared" si="16"/>
        <v>0</v>
      </c>
      <c r="H172" s="27">
        <f t="shared" si="21"/>
        <v>18913.274279294837</v>
      </c>
      <c r="I172" s="29">
        <f t="shared" si="17"/>
        <v>302.61238846871743</v>
      </c>
    </row>
    <row r="173" spans="2:9" ht="19.899999999999999" customHeight="1" x14ac:dyDescent="0.35">
      <c r="B173" s="10">
        <f t="shared" si="18"/>
        <v>165</v>
      </c>
      <c r="C173" s="11">
        <f t="shared" si="22"/>
        <v>51018</v>
      </c>
      <c r="D173" s="200">
        <f t="shared" si="19"/>
        <v>0</v>
      </c>
      <c r="E173" s="13">
        <f t="shared" si="23"/>
        <v>0</v>
      </c>
      <c r="F173" s="8">
        <f t="shared" si="20"/>
        <v>0</v>
      </c>
      <c r="G173" s="12">
        <f t="shared" si="16"/>
        <v>0</v>
      </c>
      <c r="H173" s="8">
        <f t="shared" si="21"/>
        <v>18641.398912021366</v>
      </c>
      <c r="I173" s="13">
        <f t="shared" si="17"/>
        <v>298.26238259234185</v>
      </c>
    </row>
    <row r="174" spans="2:9" ht="19.899999999999999" customHeight="1" x14ac:dyDescent="0.35">
      <c r="B174" s="25">
        <f t="shared" si="18"/>
        <v>166</v>
      </c>
      <c r="C174" s="26">
        <f t="shared" si="22"/>
        <v>51048</v>
      </c>
      <c r="D174" s="201">
        <f t="shared" si="19"/>
        <v>0</v>
      </c>
      <c r="E174" s="29">
        <f t="shared" si="23"/>
        <v>0</v>
      </c>
      <c r="F174" s="27">
        <f t="shared" si="20"/>
        <v>0</v>
      </c>
      <c r="G174" s="28">
        <f t="shared" si="16"/>
        <v>0</v>
      </c>
      <c r="H174" s="27">
        <f t="shared" si="21"/>
        <v>18373.431710739602</v>
      </c>
      <c r="I174" s="29">
        <f t="shared" si="17"/>
        <v>293.97490737183364</v>
      </c>
    </row>
    <row r="175" spans="2:9" ht="19.899999999999999" customHeight="1" x14ac:dyDescent="0.35">
      <c r="B175" s="10">
        <f t="shared" si="18"/>
        <v>167</v>
      </c>
      <c r="C175" s="11">
        <f t="shared" si="22"/>
        <v>51079</v>
      </c>
      <c r="D175" s="200">
        <f t="shared" si="19"/>
        <v>0</v>
      </c>
      <c r="E175" s="13">
        <f t="shared" si="23"/>
        <v>0</v>
      </c>
      <c r="F175" s="8">
        <f t="shared" si="20"/>
        <v>0</v>
      </c>
      <c r="G175" s="12">
        <f t="shared" si="16"/>
        <v>0</v>
      </c>
      <c r="H175" s="8">
        <f t="shared" si="21"/>
        <v>18109.316496173084</v>
      </c>
      <c r="I175" s="13">
        <f t="shared" si="17"/>
        <v>289.74906393876932</v>
      </c>
    </row>
    <row r="176" spans="2:9" ht="19.899999999999999" customHeight="1" x14ac:dyDescent="0.35">
      <c r="B176" s="25">
        <f t="shared" si="18"/>
        <v>168</v>
      </c>
      <c r="C176" s="26">
        <f t="shared" si="22"/>
        <v>51109</v>
      </c>
      <c r="D176" s="201">
        <f t="shared" si="19"/>
        <v>0</v>
      </c>
      <c r="E176" s="29">
        <f t="shared" si="23"/>
        <v>0</v>
      </c>
      <c r="F176" s="27">
        <f t="shared" si="20"/>
        <v>0</v>
      </c>
      <c r="G176" s="28">
        <f t="shared" si="16"/>
        <v>0</v>
      </c>
      <c r="H176" s="27">
        <f t="shared" si="21"/>
        <v>17848.997896613699</v>
      </c>
      <c r="I176" s="29">
        <f t="shared" si="17"/>
        <v>285.58396634581919</v>
      </c>
    </row>
    <row r="177" spans="2:9" ht="19.899999999999999" customHeight="1" x14ac:dyDescent="0.35">
      <c r="B177" s="10">
        <f t="shared" si="18"/>
        <v>169</v>
      </c>
      <c r="C177" s="11">
        <f t="shared" si="22"/>
        <v>51140</v>
      </c>
      <c r="D177" s="200">
        <f t="shared" si="19"/>
        <v>0</v>
      </c>
      <c r="E177" s="13">
        <f t="shared" si="23"/>
        <v>0</v>
      </c>
      <c r="F177" s="8">
        <f t="shared" si="20"/>
        <v>0</v>
      </c>
      <c r="G177" s="12">
        <f t="shared" si="16"/>
        <v>0</v>
      </c>
      <c r="H177" s="8">
        <f t="shared" si="21"/>
        <v>17592.421336312993</v>
      </c>
      <c r="I177" s="13">
        <f t="shared" si="17"/>
        <v>281.47874138100786</v>
      </c>
    </row>
    <row r="178" spans="2:9" ht="19.899999999999999" customHeight="1" x14ac:dyDescent="0.35">
      <c r="B178" s="25">
        <f t="shared" si="18"/>
        <v>170</v>
      </c>
      <c r="C178" s="26">
        <f t="shared" si="22"/>
        <v>51171</v>
      </c>
      <c r="D178" s="201">
        <f t="shared" si="19"/>
        <v>0</v>
      </c>
      <c r="E178" s="29">
        <f t="shared" si="23"/>
        <v>0</v>
      </c>
      <c r="F178" s="27">
        <f t="shared" si="20"/>
        <v>0</v>
      </c>
      <c r="G178" s="28">
        <f t="shared" si="16"/>
        <v>0</v>
      </c>
      <c r="H178" s="27">
        <f t="shared" si="21"/>
        <v>17339.533024040389</v>
      </c>
      <c r="I178" s="29">
        <f t="shared" si="17"/>
        <v>277.43252838464622</v>
      </c>
    </row>
    <row r="179" spans="2:9" ht="19.899999999999999" customHeight="1" x14ac:dyDescent="0.35">
      <c r="B179" s="10">
        <f t="shared" si="18"/>
        <v>171</v>
      </c>
      <c r="C179" s="11">
        <f t="shared" si="22"/>
        <v>51200</v>
      </c>
      <c r="D179" s="200">
        <f t="shared" si="19"/>
        <v>0</v>
      </c>
      <c r="E179" s="13">
        <f t="shared" si="23"/>
        <v>0</v>
      </c>
      <c r="F179" s="8">
        <f t="shared" si="20"/>
        <v>0</v>
      </c>
      <c r="G179" s="12">
        <f t="shared" si="16"/>
        <v>0</v>
      </c>
      <c r="H179" s="8">
        <f t="shared" si="21"/>
        <v>17090.279941805853</v>
      </c>
      <c r="I179" s="13">
        <f t="shared" si="17"/>
        <v>273.44447906889366</v>
      </c>
    </row>
    <row r="180" spans="2:9" ht="19.899999999999999" customHeight="1" x14ac:dyDescent="0.35">
      <c r="B180" s="25">
        <f t="shared" si="18"/>
        <v>172</v>
      </c>
      <c r="C180" s="26">
        <f t="shared" si="22"/>
        <v>51231</v>
      </c>
      <c r="D180" s="201">
        <f t="shared" si="19"/>
        <v>0</v>
      </c>
      <c r="E180" s="29">
        <f t="shared" si="23"/>
        <v>0</v>
      </c>
      <c r="F180" s="27">
        <f t="shared" si="20"/>
        <v>0</v>
      </c>
      <c r="G180" s="28">
        <f t="shared" si="16"/>
        <v>0</v>
      </c>
      <c r="H180" s="27">
        <f t="shared" si="21"/>
        <v>16844.609833744686</v>
      </c>
      <c r="I180" s="29">
        <f t="shared" si="17"/>
        <v>269.513757339915</v>
      </c>
    </row>
    <row r="181" spans="2:9" ht="19.899999999999999" customHeight="1" x14ac:dyDescent="0.35">
      <c r="B181" s="10">
        <f t="shared" si="18"/>
        <v>173</v>
      </c>
      <c r="C181" s="11">
        <f t="shared" si="22"/>
        <v>51261</v>
      </c>
      <c r="D181" s="200">
        <f t="shared" si="19"/>
        <v>0</v>
      </c>
      <c r="E181" s="13">
        <f t="shared" si="23"/>
        <v>0</v>
      </c>
      <c r="F181" s="8">
        <f t="shared" si="20"/>
        <v>0</v>
      </c>
      <c r="G181" s="12">
        <f t="shared" si="16"/>
        <v>0</v>
      </c>
      <c r="H181" s="8">
        <f t="shared" si="21"/>
        <v>16602.471195162092</v>
      </c>
      <c r="I181" s="13">
        <f t="shared" si="17"/>
        <v>265.63953912259348</v>
      </c>
    </row>
    <row r="182" spans="2:9" ht="19.899999999999999" customHeight="1" x14ac:dyDescent="0.35">
      <c r="B182" s="25">
        <f t="shared" si="18"/>
        <v>174</v>
      </c>
      <c r="C182" s="26">
        <f t="shared" si="22"/>
        <v>51292</v>
      </c>
      <c r="D182" s="201">
        <f t="shared" si="19"/>
        <v>0</v>
      </c>
      <c r="E182" s="29">
        <f t="shared" si="23"/>
        <v>0</v>
      </c>
      <c r="F182" s="27">
        <f t="shared" si="20"/>
        <v>0</v>
      </c>
      <c r="G182" s="28">
        <f t="shared" si="16"/>
        <v>0</v>
      </c>
      <c r="H182" s="27">
        <f t="shared" si="21"/>
        <v>16363.813261735231</v>
      </c>
      <c r="I182" s="29">
        <f t="shared" si="17"/>
        <v>261.8210121877637</v>
      </c>
    </row>
    <row r="183" spans="2:9" ht="19.899999999999999" customHeight="1" x14ac:dyDescent="0.35">
      <c r="B183" s="10">
        <f t="shared" si="18"/>
        <v>175</v>
      </c>
      <c r="C183" s="11">
        <f t="shared" si="22"/>
        <v>51322</v>
      </c>
      <c r="D183" s="200">
        <f t="shared" si="19"/>
        <v>0</v>
      </c>
      <c r="E183" s="13">
        <f t="shared" si="23"/>
        <v>0</v>
      </c>
      <c r="F183" s="8">
        <f t="shared" si="20"/>
        <v>0</v>
      </c>
      <c r="G183" s="12">
        <f t="shared" si="16"/>
        <v>0</v>
      </c>
      <c r="H183" s="8">
        <f t="shared" si="21"/>
        <v>16128.585998870485</v>
      </c>
      <c r="I183" s="13">
        <f t="shared" si="17"/>
        <v>258.05737598192775</v>
      </c>
    </row>
    <row r="184" spans="2:9" ht="19.899999999999999" customHeight="1" x14ac:dyDescent="0.35">
      <c r="B184" s="25">
        <f t="shared" si="18"/>
        <v>176</v>
      </c>
      <c r="C184" s="26">
        <f t="shared" si="22"/>
        <v>51353</v>
      </c>
      <c r="D184" s="201">
        <f t="shared" si="19"/>
        <v>0</v>
      </c>
      <c r="E184" s="29">
        <f t="shared" si="23"/>
        <v>0</v>
      </c>
      <c r="F184" s="27">
        <f t="shared" si="20"/>
        <v>0</v>
      </c>
      <c r="G184" s="28">
        <f t="shared" si="16"/>
        <v>0</v>
      </c>
      <c r="H184" s="27">
        <f t="shared" si="21"/>
        <v>15896.740091213711</v>
      </c>
      <c r="I184" s="29">
        <f t="shared" si="17"/>
        <v>254.34784145941939</v>
      </c>
    </row>
    <row r="185" spans="2:9" ht="19.899999999999999" customHeight="1" x14ac:dyDescent="0.35">
      <c r="B185" s="10">
        <f t="shared" si="18"/>
        <v>177</v>
      </c>
      <c r="C185" s="11">
        <f t="shared" si="22"/>
        <v>51384</v>
      </c>
      <c r="D185" s="200">
        <f t="shared" si="19"/>
        <v>0</v>
      </c>
      <c r="E185" s="13">
        <f t="shared" si="23"/>
        <v>0</v>
      </c>
      <c r="F185" s="8">
        <f t="shared" si="20"/>
        <v>0</v>
      </c>
      <c r="G185" s="12">
        <f t="shared" si="16"/>
        <v>0</v>
      </c>
      <c r="H185" s="8">
        <f t="shared" si="21"/>
        <v>15668.226932311287</v>
      </c>
      <c r="I185" s="13">
        <f t="shared" si="17"/>
        <v>250.69163091698059</v>
      </c>
    </row>
    <row r="186" spans="2:9" ht="19.899999999999999" customHeight="1" x14ac:dyDescent="0.35">
      <c r="B186" s="25">
        <f t="shared" si="18"/>
        <v>178</v>
      </c>
      <c r="C186" s="26">
        <f t="shared" si="22"/>
        <v>51414</v>
      </c>
      <c r="D186" s="201">
        <f t="shared" si="19"/>
        <v>0</v>
      </c>
      <c r="E186" s="29">
        <f t="shared" si="23"/>
        <v>0</v>
      </c>
      <c r="F186" s="27">
        <f t="shared" si="20"/>
        <v>0</v>
      </c>
      <c r="G186" s="28">
        <f t="shared" si="16"/>
        <v>0</v>
      </c>
      <c r="H186" s="27">
        <f t="shared" si="21"/>
        <v>15442.998614419783</v>
      </c>
      <c r="I186" s="29">
        <f t="shared" si="17"/>
        <v>247.08797783071654</v>
      </c>
    </row>
    <row r="187" spans="2:9" ht="19.899999999999999" customHeight="1" x14ac:dyDescent="0.35">
      <c r="B187" s="10">
        <f t="shared" si="18"/>
        <v>179</v>
      </c>
      <c r="C187" s="11">
        <f t="shared" si="22"/>
        <v>51445</v>
      </c>
      <c r="D187" s="200">
        <f t="shared" si="19"/>
        <v>0</v>
      </c>
      <c r="E187" s="13">
        <f t="shared" si="23"/>
        <v>0</v>
      </c>
      <c r="F187" s="8">
        <f t="shared" si="20"/>
        <v>0</v>
      </c>
      <c r="G187" s="12">
        <f t="shared" si="16"/>
        <v>0</v>
      </c>
      <c r="H187" s="8">
        <f t="shared" si="21"/>
        <v>15221.007918462106</v>
      </c>
      <c r="I187" s="13">
        <f t="shared" si="17"/>
        <v>243.5361266953937</v>
      </c>
    </row>
    <row r="188" spans="2:9" ht="19.899999999999999" customHeight="1" x14ac:dyDescent="0.35">
      <c r="B188" s="25">
        <f t="shared" si="18"/>
        <v>180</v>
      </c>
      <c r="C188" s="26">
        <f t="shared" si="22"/>
        <v>51475</v>
      </c>
      <c r="D188" s="201">
        <f t="shared" si="19"/>
        <v>0</v>
      </c>
      <c r="E188" s="29">
        <f t="shared" si="23"/>
        <v>0</v>
      </c>
      <c r="F188" s="27">
        <f t="shared" si="20"/>
        <v>0</v>
      </c>
      <c r="G188" s="28">
        <f t="shared" si="16"/>
        <v>0</v>
      </c>
      <c r="H188" s="27">
        <f t="shared" si="21"/>
        <v>15002.208304128033</v>
      </c>
      <c r="I188" s="29">
        <f t="shared" si="17"/>
        <v>240.03533286604852</v>
      </c>
    </row>
    <row r="189" spans="2:9" ht="19.899999999999999" customHeight="1" x14ac:dyDescent="0.35">
      <c r="B189" s="10">
        <f t="shared" si="18"/>
        <v>181</v>
      </c>
      <c r="C189" s="11">
        <f t="shared" si="22"/>
        <v>51506</v>
      </c>
      <c r="D189" s="200">
        <f t="shared" si="19"/>
        <v>0</v>
      </c>
      <c r="E189" s="13">
        <f t="shared" si="23"/>
        <v>0</v>
      </c>
      <c r="F189" s="8">
        <f t="shared" si="20"/>
        <v>0</v>
      </c>
      <c r="G189" s="12">
        <f t="shared" si="16"/>
        <v>0</v>
      </c>
      <c r="H189" s="8">
        <f t="shared" si="21"/>
        <v>14786.553900117035</v>
      </c>
      <c r="I189" s="13">
        <f t="shared" si="17"/>
        <v>236.58486240187256</v>
      </c>
    </row>
    <row r="190" spans="2:9" ht="19.899999999999999" customHeight="1" x14ac:dyDescent="0.35">
      <c r="B190" s="25">
        <f t="shared" si="18"/>
        <v>182</v>
      </c>
      <c r="C190" s="26">
        <f t="shared" si="22"/>
        <v>51537</v>
      </c>
      <c r="D190" s="201">
        <f t="shared" si="19"/>
        <v>0</v>
      </c>
      <c r="E190" s="29">
        <f t="shared" si="23"/>
        <v>0</v>
      </c>
      <c r="F190" s="27">
        <f t="shared" si="20"/>
        <v>0</v>
      </c>
      <c r="G190" s="28">
        <f t="shared" si="16"/>
        <v>0</v>
      </c>
      <c r="H190" s="27">
        <f t="shared" si="21"/>
        <v>14573.999494521371</v>
      </c>
      <c r="I190" s="29">
        <f t="shared" si="17"/>
        <v>233.18399191234195</v>
      </c>
    </row>
    <row r="191" spans="2:9" ht="19.899999999999999" customHeight="1" x14ac:dyDescent="0.35">
      <c r="B191" s="10">
        <f t="shared" si="18"/>
        <v>183</v>
      </c>
      <c r="C191" s="11">
        <f t="shared" si="22"/>
        <v>51565</v>
      </c>
      <c r="D191" s="200">
        <f t="shared" si="19"/>
        <v>0</v>
      </c>
      <c r="E191" s="13">
        <f t="shared" si="23"/>
        <v>0</v>
      </c>
      <c r="F191" s="8">
        <f t="shared" si="20"/>
        <v>0</v>
      </c>
      <c r="G191" s="12">
        <f t="shared" si="16"/>
        <v>0</v>
      </c>
      <c r="H191" s="8">
        <f t="shared" si="21"/>
        <v>14364.500525347426</v>
      </c>
      <c r="I191" s="13">
        <f t="shared" si="17"/>
        <v>229.83200840555884</v>
      </c>
    </row>
    <row r="192" spans="2:9" ht="19.899999999999999" customHeight="1" x14ac:dyDescent="0.35">
      <c r="B192" s="25">
        <f t="shared" si="18"/>
        <v>184</v>
      </c>
      <c r="C192" s="26">
        <f t="shared" si="22"/>
        <v>51596</v>
      </c>
      <c r="D192" s="201">
        <f t="shared" si="19"/>
        <v>0</v>
      </c>
      <c r="E192" s="29">
        <f t="shared" si="23"/>
        <v>0</v>
      </c>
      <c r="F192" s="27">
        <f t="shared" si="20"/>
        <v>0</v>
      </c>
      <c r="G192" s="28">
        <f t="shared" si="16"/>
        <v>0</v>
      </c>
      <c r="H192" s="27">
        <f t="shared" si="21"/>
        <v>14158.013071173289</v>
      </c>
      <c r="I192" s="29">
        <f t="shared" si="17"/>
        <v>226.52820913877264</v>
      </c>
    </row>
    <row r="193" spans="2:9" ht="19.899999999999999" customHeight="1" x14ac:dyDescent="0.35">
      <c r="B193" s="10">
        <f t="shared" si="18"/>
        <v>185</v>
      </c>
      <c r="C193" s="11">
        <f t="shared" si="22"/>
        <v>51626</v>
      </c>
      <c r="D193" s="200">
        <f t="shared" si="19"/>
        <v>0</v>
      </c>
      <c r="E193" s="13">
        <f t="shared" si="23"/>
        <v>0</v>
      </c>
      <c r="F193" s="8">
        <f t="shared" si="20"/>
        <v>0</v>
      </c>
      <c r="G193" s="12">
        <f t="shared" si="16"/>
        <v>0</v>
      </c>
      <c r="H193" s="8">
        <f t="shared" si="21"/>
        <v>13954.493841940637</v>
      </c>
      <c r="I193" s="13">
        <f t="shared" si="17"/>
        <v>223.2719014710502</v>
      </c>
    </row>
    <row r="194" spans="2:9" ht="19.899999999999999" customHeight="1" x14ac:dyDescent="0.35">
      <c r="B194" s="25">
        <f t="shared" si="18"/>
        <v>186</v>
      </c>
      <c r="C194" s="26">
        <f t="shared" si="22"/>
        <v>51657</v>
      </c>
      <c r="D194" s="201">
        <f t="shared" si="19"/>
        <v>0</v>
      </c>
      <c r="E194" s="29">
        <f t="shared" si="23"/>
        <v>0</v>
      </c>
      <c r="F194" s="27">
        <f t="shared" si="20"/>
        <v>0</v>
      </c>
      <c r="G194" s="28">
        <f t="shared" si="16"/>
        <v>0</v>
      </c>
      <c r="H194" s="27">
        <f t="shared" si="21"/>
        <v>13753.900169878982</v>
      </c>
      <c r="I194" s="29">
        <f t="shared" si="17"/>
        <v>220.06240271806371</v>
      </c>
    </row>
    <row r="195" spans="2:9" ht="19.899999999999999" customHeight="1" x14ac:dyDescent="0.35">
      <c r="B195" s="10">
        <f t="shared" si="18"/>
        <v>187</v>
      </c>
      <c r="C195" s="11">
        <f t="shared" si="22"/>
        <v>51687</v>
      </c>
      <c r="D195" s="200">
        <f t="shared" si="19"/>
        <v>0</v>
      </c>
      <c r="E195" s="13">
        <f t="shared" si="23"/>
        <v>0</v>
      </c>
      <c r="F195" s="8">
        <f t="shared" si="20"/>
        <v>0</v>
      </c>
      <c r="G195" s="12">
        <f t="shared" si="16"/>
        <v>0</v>
      </c>
      <c r="H195" s="8">
        <f t="shared" si="21"/>
        <v>13556.190000560382</v>
      </c>
      <c r="I195" s="13">
        <f t="shared" si="17"/>
        <v>216.89904000896613</v>
      </c>
    </row>
    <row r="196" spans="2:9" ht="19.899999999999999" customHeight="1" x14ac:dyDescent="0.35">
      <c r="B196" s="25">
        <f t="shared" si="18"/>
        <v>188</v>
      </c>
      <c r="C196" s="26">
        <f t="shared" si="22"/>
        <v>51718</v>
      </c>
      <c r="D196" s="201">
        <f t="shared" si="19"/>
        <v>0</v>
      </c>
      <c r="E196" s="29">
        <f t="shared" si="23"/>
        <v>0</v>
      </c>
      <c r="F196" s="27">
        <f t="shared" si="20"/>
        <v>0</v>
      </c>
      <c r="G196" s="28">
        <f t="shared" si="16"/>
        <v>0</v>
      </c>
      <c r="H196" s="27">
        <f t="shared" si="21"/>
        <v>13361.321884082736</v>
      </c>
      <c r="I196" s="29">
        <f t="shared" si="17"/>
        <v>213.78115014532378</v>
      </c>
    </row>
    <row r="197" spans="2:9" ht="19.899999999999999" customHeight="1" x14ac:dyDescent="0.35">
      <c r="B197" s="10">
        <f t="shared" si="18"/>
        <v>189</v>
      </c>
      <c r="C197" s="11">
        <f t="shared" si="22"/>
        <v>51749</v>
      </c>
      <c r="D197" s="200">
        <f t="shared" si="19"/>
        <v>0</v>
      </c>
      <c r="E197" s="13">
        <f t="shared" si="23"/>
        <v>0</v>
      </c>
      <c r="F197" s="8">
        <f t="shared" si="20"/>
        <v>0</v>
      </c>
      <c r="G197" s="12">
        <f t="shared" si="16"/>
        <v>0</v>
      </c>
      <c r="H197" s="8">
        <f t="shared" si="21"/>
        <v>13169.254966379818</v>
      </c>
      <c r="I197" s="13">
        <f t="shared" si="17"/>
        <v>210.70807946207711</v>
      </c>
    </row>
    <row r="198" spans="2:9" ht="19.899999999999999" customHeight="1" x14ac:dyDescent="0.35">
      <c r="B198" s="25">
        <f t="shared" si="18"/>
        <v>190</v>
      </c>
      <c r="C198" s="26">
        <f t="shared" si="22"/>
        <v>51779</v>
      </c>
      <c r="D198" s="201">
        <f t="shared" si="19"/>
        <v>0</v>
      </c>
      <c r="E198" s="29">
        <f t="shared" si="23"/>
        <v>0</v>
      </c>
      <c r="F198" s="27">
        <f t="shared" si="20"/>
        <v>0</v>
      </c>
      <c r="G198" s="28">
        <f t="shared" si="16"/>
        <v>0</v>
      </c>
      <c r="H198" s="27">
        <f t="shared" si="21"/>
        <v>12979.948980656231</v>
      </c>
      <c r="I198" s="29">
        <f t="shared" si="17"/>
        <v>207.67918369049968</v>
      </c>
    </row>
    <row r="199" spans="2:9" ht="19.899999999999999" customHeight="1" x14ac:dyDescent="0.35">
      <c r="B199" s="10">
        <f t="shared" si="18"/>
        <v>191</v>
      </c>
      <c r="C199" s="11">
        <f t="shared" si="22"/>
        <v>51810</v>
      </c>
      <c r="D199" s="200">
        <f t="shared" si="19"/>
        <v>0</v>
      </c>
      <c r="E199" s="13">
        <f t="shared" si="23"/>
        <v>0</v>
      </c>
      <c r="F199" s="8">
        <f t="shared" si="20"/>
        <v>0</v>
      </c>
      <c r="G199" s="12">
        <f t="shared" si="16"/>
        <v>0</v>
      </c>
      <c r="H199" s="8">
        <f t="shared" si="21"/>
        <v>12793.36423894548</v>
      </c>
      <c r="I199" s="13">
        <f t="shared" si="17"/>
        <v>204.69382782312769</v>
      </c>
    </row>
    <row r="200" spans="2:9" ht="19.899999999999999" customHeight="1" x14ac:dyDescent="0.35">
      <c r="B200" s="25">
        <f t="shared" si="18"/>
        <v>192</v>
      </c>
      <c r="C200" s="26">
        <f t="shared" si="22"/>
        <v>51840</v>
      </c>
      <c r="D200" s="201">
        <f t="shared" si="19"/>
        <v>0</v>
      </c>
      <c r="E200" s="29">
        <f t="shared" si="23"/>
        <v>0</v>
      </c>
      <c r="F200" s="27">
        <f t="shared" si="20"/>
        <v>0</v>
      </c>
      <c r="G200" s="28">
        <f t="shared" si="16"/>
        <v>0</v>
      </c>
      <c r="H200" s="27">
        <f t="shared" si="21"/>
        <v>12609.461623789397</v>
      </c>
      <c r="I200" s="29">
        <f t="shared" si="17"/>
        <v>201.75138598063035</v>
      </c>
    </row>
    <row r="201" spans="2:9" ht="19.899999999999999" customHeight="1" x14ac:dyDescent="0.35">
      <c r="B201" s="10">
        <f t="shared" si="18"/>
        <v>193</v>
      </c>
      <c r="C201" s="11">
        <f t="shared" si="22"/>
        <v>51871</v>
      </c>
      <c r="D201" s="200">
        <f t="shared" si="19"/>
        <v>0</v>
      </c>
      <c r="E201" s="13">
        <f t="shared" si="23"/>
        <v>0</v>
      </c>
      <c r="F201" s="8">
        <f t="shared" si="20"/>
        <v>0</v>
      </c>
      <c r="G201" s="12">
        <f t="shared" si="16"/>
        <v>0</v>
      </c>
      <c r="H201" s="8">
        <f t="shared" si="21"/>
        <v>12428.202580037176</v>
      </c>
      <c r="I201" s="13">
        <f t="shared" si="17"/>
        <v>198.85124128059482</v>
      </c>
    </row>
    <row r="202" spans="2:9" ht="19.899999999999999" customHeight="1" x14ac:dyDescent="0.35">
      <c r="B202" s="25">
        <f t="shared" si="18"/>
        <v>194</v>
      </c>
      <c r="C202" s="26">
        <f t="shared" si="22"/>
        <v>51902</v>
      </c>
      <c r="D202" s="201">
        <f t="shared" si="19"/>
        <v>0</v>
      </c>
      <c r="E202" s="29">
        <f t="shared" si="23"/>
        <v>0</v>
      </c>
      <c r="F202" s="27">
        <f t="shared" si="20"/>
        <v>0</v>
      </c>
      <c r="G202" s="28">
        <f t="shared" ref="G202:G265" si="24">IF(F202=0,0,(F202/($B$4-B201)))</f>
        <v>0</v>
      </c>
      <c r="H202" s="27">
        <f t="shared" si="21"/>
        <v>12249.549106762284</v>
      </c>
      <c r="I202" s="29">
        <f t="shared" ref="I202:I265" si="25">H202*$D$4</f>
        <v>195.99278570819655</v>
      </c>
    </row>
    <row r="203" spans="2:9" ht="19.899999999999999" customHeight="1" x14ac:dyDescent="0.35">
      <c r="B203" s="10">
        <f t="shared" ref="B203:B266" si="26">+B202+1</f>
        <v>195</v>
      </c>
      <c r="C203" s="11">
        <f t="shared" si="22"/>
        <v>51930</v>
      </c>
      <c r="D203" s="200">
        <f t="shared" ref="D203:D266" si="27">(D202-E202)*(1+$K$18)</f>
        <v>0</v>
      </c>
      <c r="E203" s="13">
        <f t="shared" si="23"/>
        <v>0</v>
      </c>
      <c r="F203" s="8">
        <f t="shared" ref="F203:F266" si="28">(F202-G202)*(1+$K$18)</f>
        <v>0</v>
      </c>
      <c r="G203" s="12">
        <f t="shared" si="24"/>
        <v>0</v>
      </c>
      <c r="H203" s="8">
        <f t="shared" ref="H203:H266" si="29">(H202-I202)*(1+$K$18)</f>
        <v>12073.463749295583</v>
      </c>
      <c r="I203" s="13">
        <f t="shared" si="25"/>
        <v>193.17541998872932</v>
      </c>
    </row>
    <row r="204" spans="2:9" ht="19.899999999999999" customHeight="1" x14ac:dyDescent="0.35">
      <c r="B204" s="25">
        <f t="shared" si="26"/>
        <v>196</v>
      </c>
      <c r="C204" s="26">
        <f t="shared" ref="C204:C267" si="30">EDATE(C203,1)</f>
        <v>51961</v>
      </c>
      <c r="D204" s="201">
        <f t="shared" si="27"/>
        <v>0</v>
      </c>
      <c r="E204" s="29">
        <f t="shared" ref="E204:E267" si="31">IF(E203&gt;D204,D204,E203)</f>
        <v>0</v>
      </c>
      <c r="F204" s="27">
        <f t="shared" si="28"/>
        <v>0</v>
      </c>
      <c r="G204" s="28">
        <f t="shared" si="24"/>
        <v>0</v>
      </c>
      <c r="H204" s="27">
        <f t="shared" si="29"/>
        <v>11899.909591372958</v>
      </c>
      <c r="I204" s="29">
        <f t="shared" si="25"/>
        <v>190.39855346196734</v>
      </c>
    </row>
    <row r="205" spans="2:9" ht="19.899999999999999" customHeight="1" x14ac:dyDescent="0.35">
      <c r="B205" s="10">
        <f t="shared" si="26"/>
        <v>197</v>
      </c>
      <c r="C205" s="11">
        <f t="shared" si="30"/>
        <v>51991</v>
      </c>
      <c r="D205" s="200">
        <f t="shared" si="27"/>
        <v>0</v>
      </c>
      <c r="E205" s="13">
        <f t="shared" si="31"/>
        <v>0</v>
      </c>
      <c r="F205" s="8">
        <f t="shared" si="28"/>
        <v>0</v>
      </c>
      <c r="G205" s="12">
        <f t="shared" si="24"/>
        <v>0</v>
      </c>
      <c r="H205" s="8">
        <f t="shared" si="29"/>
        <v>11728.850247395832</v>
      </c>
      <c r="I205" s="13">
        <f t="shared" si="25"/>
        <v>187.66160395833333</v>
      </c>
    </row>
    <row r="206" spans="2:9" ht="19.899999999999999" customHeight="1" x14ac:dyDescent="0.35">
      <c r="B206" s="25">
        <f t="shared" si="26"/>
        <v>198</v>
      </c>
      <c r="C206" s="26">
        <f t="shared" si="30"/>
        <v>52022</v>
      </c>
      <c r="D206" s="201">
        <f t="shared" si="27"/>
        <v>0</v>
      </c>
      <c r="E206" s="29">
        <f t="shared" si="31"/>
        <v>0</v>
      </c>
      <c r="F206" s="27">
        <f t="shared" si="28"/>
        <v>0</v>
      </c>
      <c r="G206" s="28">
        <f t="shared" si="24"/>
        <v>0</v>
      </c>
      <c r="H206" s="27">
        <f t="shared" si="29"/>
        <v>11560.249854802934</v>
      </c>
      <c r="I206" s="29">
        <f t="shared" si="25"/>
        <v>184.96399767684696</v>
      </c>
    </row>
    <row r="207" spans="2:9" ht="19.899999999999999" customHeight="1" x14ac:dyDescent="0.35">
      <c r="B207" s="10">
        <f t="shared" si="26"/>
        <v>199</v>
      </c>
      <c r="C207" s="11">
        <f t="shared" si="30"/>
        <v>52052</v>
      </c>
      <c r="D207" s="200">
        <f t="shared" si="27"/>
        <v>0</v>
      </c>
      <c r="E207" s="13">
        <f t="shared" si="31"/>
        <v>0</v>
      </c>
      <c r="F207" s="8">
        <f t="shared" si="28"/>
        <v>0</v>
      </c>
      <c r="G207" s="12">
        <f t="shared" si="24"/>
        <v>0</v>
      </c>
      <c r="H207" s="8">
        <f t="shared" si="29"/>
        <v>11394.073066551715</v>
      </c>
      <c r="I207" s="13">
        <f t="shared" si="25"/>
        <v>182.30516906482745</v>
      </c>
    </row>
    <row r="208" spans="2:9" ht="19.899999999999999" customHeight="1" x14ac:dyDescent="0.35">
      <c r="B208" s="25">
        <f t="shared" si="26"/>
        <v>200</v>
      </c>
      <c r="C208" s="26">
        <f t="shared" si="30"/>
        <v>52083</v>
      </c>
      <c r="D208" s="201">
        <f t="shared" si="27"/>
        <v>0</v>
      </c>
      <c r="E208" s="29">
        <f t="shared" si="31"/>
        <v>0</v>
      </c>
      <c r="F208" s="27">
        <f t="shared" si="28"/>
        <v>0</v>
      </c>
      <c r="G208" s="28">
        <f t="shared" si="24"/>
        <v>0</v>
      </c>
      <c r="H208" s="27">
        <f t="shared" si="29"/>
        <v>11230.285043707845</v>
      </c>
      <c r="I208" s="29">
        <f t="shared" si="25"/>
        <v>179.68456069932552</v>
      </c>
    </row>
    <row r="209" spans="2:9" ht="19.899999999999999" customHeight="1" x14ac:dyDescent="0.35">
      <c r="B209" s="10">
        <f t="shared" si="26"/>
        <v>201</v>
      </c>
      <c r="C209" s="11">
        <f t="shared" si="30"/>
        <v>52114</v>
      </c>
      <c r="D209" s="200">
        <f t="shared" si="27"/>
        <v>0</v>
      </c>
      <c r="E209" s="13">
        <f t="shared" si="31"/>
        <v>0</v>
      </c>
      <c r="F209" s="8">
        <f t="shared" si="28"/>
        <v>0</v>
      </c>
      <c r="G209" s="12">
        <f t="shared" si="24"/>
        <v>0</v>
      </c>
      <c r="H209" s="8">
        <f t="shared" si="29"/>
        <v>11068.851448141248</v>
      </c>
      <c r="I209" s="13">
        <f t="shared" si="25"/>
        <v>177.10162317025996</v>
      </c>
    </row>
    <row r="210" spans="2:9" ht="19.899999999999999" customHeight="1" x14ac:dyDescent="0.35">
      <c r="B210" s="25">
        <f t="shared" si="26"/>
        <v>202</v>
      </c>
      <c r="C210" s="26">
        <f t="shared" si="30"/>
        <v>52144</v>
      </c>
      <c r="D210" s="201">
        <f t="shared" si="27"/>
        <v>0</v>
      </c>
      <c r="E210" s="29">
        <f t="shared" si="31"/>
        <v>0</v>
      </c>
      <c r="F210" s="27">
        <f t="shared" si="28"/>
        <v>0</v>
      </c>
      <c r="G210" s="28">
        <f t="shared" si="24"/>
        <v>0</v>
      </c>
      <c r="H210" s="27">
        <f t="shared" si="29"/>
        <v>10909.738435327103</v>
      </c>
      <c r="I210" s="29">
        <f t="shared" si="25"/>
        <v>174.55581496523365</v>
      </c>
    </row>
    <row r="211" spans="2:9" ht="19.899999999999999" customHeight="1" x14ac:dyDescent="0.35">
      <c r="B211" s="10">
        <f t="shared" si="26"/>
        <v>203</v>
      </c>
      <c r="C211" s="11">
        <f t="shared" si="30"/>
        <v>52175</v>
      </c>
      <c r="D211" s="200">
        <f t="shared" si="27"/>
        <v>0</v>
      </c>
      <c r="E211" s="13">
        <f t="shared" si="31"/>
        <v>0</v>
      </c>
      <c r="F211" s="8">
        <f t="shared" si="28"/>
        <v>0</v>
      </c>
      <c r="G211" s="12">
        <f t="shared" si="24"/>
        <v>0</v>
      </c>
      <c r="H211" s="8">
        <f t="shared" si="29"/>
        <v>10752.912647250358</v>
      </c>
      <c r="I211" s="13">
        <f t="shared" si="25"/>
        <v>172.04660235600574</v>
      </c>
    </row>
    <row r="212" spans="2:9" ht="19.899999999999999" customHeight="1" x14ac:dyDescent="0.35">
      <c r="B212" s="25">
        <f t="shared" si="26"/>
        <v>204</v>
      </c>
      <c r="C212" s="26">
        <f t="shared" si="30"/>
        <v>52205</v>
      </c>
      <c r="D212" s="201">
        <f t="shared" si="27"/>
        <v>0</v>
      </c>
      <c r="E212" s="29">
        <f t="shared" si="31"/>
        <v>0</v>
      </c>
      <c r="F212" s="27">
        <f t="shared" si="28"/>
        <v>0</v>
      </c>
      <c r="G212" s="28">
        <f t="shared" si="24"/>
        <v>0</v>
      </c>
      <c r="H212" s="27">
        <f t="shared" si="29"/>
        <v>10598.341205412222</v>
      </c>
      <c r="I212" s="29">
        <f t="shared" si="25"/>
        <v>169.57345928659555</v>
      </c>
    </row>
    <row r="213" spans="2:9" ht="19.899999999999999" customHeight="1" x14ac:dyDescent="0.35">
      <c r="B213" s="10">
        <f t="shared" si="26"/>
        <v>205</v>
      </c>
      <c r="C213" s="11">
        <f t="shared" si="30"/>
        <v>52236</v>
      </c>
      <c r="D213" s="200">
        <f t="shared" si="27"/>
        <v>0</v>
      </c>
      <c r="E213" s="13">
        <f t="shared" si="31"/>
        <v>0</v>
      </c>
      <c r="F213" s="8">
        <f t="shared" si="28"/>
        <v>0</v>
      </c>
      <c r="G213" s="12">
        <f t="shared" si="24"/>
        <v>0</v>
      </c>
      <c r="H213" s="8">
        <f t="shared" si="29"/>
        <v>10445.991703937196</v>
      </c>
      <c r="I213" s="13">
        <f t="shared" si="25"/>
        <v>167.13586726299513</v>
      </c>
    </row>
    <row r="214" spans="2:9" ht="19.899999999999999" customHeight="1" x14ac:dyDescent="0.35">
      <c r="B214" s="25">
        <f t="shared" si="26"/>
        <v>206</v>
      </c>
      <c r="C214" s="26">
        <f t="shared" si="30"/>
        <v>52267</v>
      </c>
      <c r="D214" s="201">
        <f t="shared" si="27"/>
        <v>0</v>
      </c>
      <c r="E214" s="29">
        <f t="shared" si="31"/>
        <v>0</v>
      </c>
      <c r="F214" s="27">
        <f t="shared" si="28"/>
        <v>0</v>
      </c>
      <c r="G214" s="28">
        <f t="shared" si="24"/>
        <v>0</v>
      </c>
      <c r="H214" s="27">
        <f t="shared" si="29"/>
        <v>10295.832202779186</v>
      </c>
      <c r="I214" s="29">
        <f t="shared" si="25"/>
        <v>164.73331524446698</v>
      </c>
    </row>
    <row r="215" spans="2:9" ht="19.899999999999999" customHeight="1" x14ac:dyDescent="0.35">
      <c r="B215" s="10">
        <f t="shared" si="26"/>
        <v>207</v>
      </c>
      <c r="C215" s="11">
        <f t="shared" si="30"/>
        <v>52295</v>
      </c>
      <c r="D215" s="200">
        <f t="shared" si="27"/>
        <v>0</v>
      </c>
      <c r="E215" s="13">
        <f t="shared" si="31"/>
        <v>0</v>
      </c>
      <c r="F215" s="8">
        <f t="shared" si="28"/>
        <v>0</v>
      </c>
      <c r="G215" s="12">
        <f t="shared" si="24"/>
        <v>0</v>
      </c>
      <c r="H215" s="8">
        <f t="shared" si="29"/>
        <v>10147.831221025277</v>
      </c>
      <c r="I215" s="13">
        <f t="shared" si="25"/>
        <v>162.36529953640445</v>
      </c>
    </row>
    <row r="216" spans="2:9" ht="19.899999999999999" customHeight="1" x14ac:dyDescent="0.35">
      <c r="B216" s="25">
        <f t="shared" si="26"/>
        <v>208</v>
      </c>
      <c r="C216" s="26">
        <f t="shared" si="30"/>
        <v>52326</v>
      </c>
      <c r="D216" s="201">
        <f t="shared" si="27"/>
        <v>0</v>
      </c>
      <c r="E216" s="29">
        <f t="shared" si="31"/>
        <v>0</v>
      </c>
      <c r="F216" s="27">
        <f t="shared" si="28"/>
        <v>0</v>
      </c>
      <c r="G216" s="28">
        <f t="shared" si="24"/>
        <v>0</v>
      </c>
      <c r="H216" s="27">
        <f t="shared" si="29"/>
        <v>10001.957730295766</v>
      </c>
      <c r="I216" s="29">
        <f t="shared" si="25"/>
        <v>160.03132368473226</v>
      </c>
    </row>
    <row r="217" spans="2:9" ht="19.899999999999999" customHeight="1" x14ac:dyDescent="0.35">
      <c r="B217" s="10">
        <f t="shared" si="26"/>
        <v>209</v>
      </c>
      <c r="C217" s="11">
        <f t="shared" si="30"/>
        <v>52356</v>
      </c>
      <c r="D217" s="200">
        <f t="shared" si="27"/>
        <v>0</v>
      </c>
      <c r="E217" s="13">
        <f t="shared" si="31"/>
        <v>0</v>
      </c>
      <c r="F217" s="8">
        <f t="shared" si="28"/>
        <v>0</v>
      </c>
      <c r="G217" s="12">
        <f t="shared" si="24"/>
        <v>0</v>
      </c>
      <c r="H217" s="8">
        <f t="shared" si="29"/>
        <v>9858.1811482390676</v>
      </c>
      <c r="I217" s="13">
        <f t="shared" si="25"/>
        <v>157.73089837182508</v>
      </c>
    </row>
    <row r="218" spans="2:9" ht="19.899999999999999" customHeight="1" x14ac:dyDescent="0.35">
      <c r="B218" s="25">
        <f t="shared" si="26"/>
        <v>210</v>
      </c>
      <c r="C218" s="26">
        <f t="shared" si="30"/>
        <v>52387</v>
      </c>
      <c r="D218" s="201">
        <f t="shared" si="27"/>
        <v>0</v>
      </c>
      <c r="E218" s="29">
        <f t="shared" si="31"/>
        <v>0</v>
      </c>
      <c r="F218" s="27">
        <f t="shared" si="28"/>
        <v>0</v>
      </c>
      <c r="G218" s="28">
        <f t="shared" si="24"/>
        <v>0</v>
      </c>
      <c r="H218" s="27">
        <f t="shared" si="29"/>
        <v>9716.4713321201307</v>
      </c>
      <c r="I218" s="29">
        <f t="shared" si="25"/>
        <v>155.46354131392209</v>
      </c>
    </row>
    <row r="219" spans="2:9" ht="19.899999999999999" customHeight="1" x14ac:dyDescent="0.35">
      <c r="B219" s="10">
        <f t="shared" si="26"/>
        <v>211</v>
      </c>
      <c r="C219" s="11">
        <f t="shared" si="30"/>
        <v>52417</v>
      </c>
      <c r="D219" s="200">
        <f t="shared" si="27"/>
        <v>0</v>
      </c>
      <c r="E219" s="13">
        <f t="shared" si="31"/>
        <v>0</v>
      </c>
      <c r="F219" s="8">
        <f t="shared" si="28"/>
        <v>0</v>
      </c>
      <c r="G219" s="12">
        <f t="shared" si="24"/>
        <v>0</v>
      </c>
      <c r="H219" s="8">
        <f t="shared" si="29"/>
        <v>9576.7985725010185</v>
      </c>
      <c r="I219" s="13">
        <f t="shared" si="25"/>
        <v>153.22877716001631</v>
      </c>
    </row>
    <row r="220" spans="2:9" ht="19.899999999999999" customHeight="1" x14ac:dyDescent="0.35">
      <c r="B220" s="25">
        <f t="shared" si="26"/>
        <v>212</v>
      </c>
      <c r="C220" s="26">
        <f t="shared" si="30"/>
        <v>52448</v>
      </c>
      <c r="D220" s="201">
        <f t="shared" si="27"/>
        <v>0</v>
      </c>
      <c r="E220" s="29">
        <f t="shared" si="31"/>
        <v>0</v>
      </c>
      <c r="F220" s="27">
        <f t="shared" si="28"/>
        <v>0</v>
      </c>
      <c r="G220" s="28">
        <f t="shared" si="24"/>
        <v>0</v>
      </c>
      <c r="H220" s="27">
        <f t="shared" si="29"/>
        <v>9439.1335870123276</v>
      </c>
      <c r="I220" s="29">
        <f t="shared" si="25"/>
        <v>151.02613739219726</v>
      </c>
    </row>
    <row r="221" spans="2:9" ht="19.899999999999999" customHeight="1" x14ac:dyDescent="0.35">
      <c r="B221" s="10">
        <f t="shared" si="26"/>
        <v>213</v>
      </c>
      <c r="C221" s="11">
        <f t="shared" si="30"/>
        <v>52479</v>
      </c>
      <c r="D221" s="200">
        <f t="shared" si="27"/>
        <v>0</v>
      </c>
      <c r="E221" s="13">
        <f t="shared" si="31"/>
        <v>0</v>
      </c>
      <c r="F221" s="8">
        <f t="shared" si="28"/>
        <v>0</v>
      </c>
      <c r="G221" s="12">
        <f t="shared" si="24"/>
        <v>0</v>
      </c>
      <c r="H221" s="8">
        <f t="shared" si="29"/>
        <v>9303.4475142141491</v>
      </c>
      <c r="I221" s="13">
        <f t="shared" si="25"/>
        <v>148.85516022742638</v>
      </c>
    </row>
    <row r="222" spans="2:9" ht="19.899999999999999" customHeight="1" x14ac:dyDescent="0.35">
      <c r="B222" s="25">
        <f t="shared" si="26"/>
        <v>214</v>
      </c>
      <c r="C222" s="26">
        <f t="shared" si="30"/>
        <v>52509</v>
      </c>
      <c r="D222" s="201">
        <f t="shared" si="27"/>
        <v>0</v>
      </c>
      <c r="E222" s="29">
        <f t="shared" si="31"/>
        <v>0</v>
      </c>
      <c r="F222" s="27">
        <f t="shared" si="28"/>
        <v>0</v>
      </c>
      <c r="G222" s="28">
        <f t="shared" si="24"/>
        <v>0</v>
      </c>
      <c r="H222" s="27">
        <f t="shared" si="29"/>
        <v>9169.7119075452702</v>
      </c>
      <c r="I222" s="29">
        <f t="shared" si="25"/>
        <v>146.71539052072433</v>
      </c>
    </row>
    <row r="223" spans="2:9" ht="19.899999999999999" customHeight="1" x14ac:dyDescent="0.35">
      <c r="B223" s="10">
        <f t="shared" si="26"/>
        <v>215</v>
      </c>
      <c r="C223" s="11">
        <f t="shared" si="30"/>
        <v>52540</v>
      </c>
      <c r="D223" s="200">
        <f t="shared" si="27"/>
        <v>0</v>
      </c>
      <c r="E223" s="13">
        <f t="shared" si="31"/>
        <v>0</v>
      </c>
      <c r="F223" s="8">
        <f t="shared" si="28"/>
        <v>0</v>
      </c>
      <c r="G223" s="12">
        <f t="shared" si="24"/>
        <v>0</v>
      </c>
      <c r="H223" s="8">
        <f t="shared" si="29"/>
        <v>9037.8987293593545</v>
      </c>
      <c r="I223" s="13">
        <f t="shared" si="25"/>
        <v>144.60637966974969</v>
      </c>
    </row>
    <row r="224" spans="2:9" ht="19.899999999999999" customHeight="1" x14ac:dyDescent="0.35">
      <c r="B224" s="25">
        <f t="shared" si="26"/>
        <v>216</v>
      </c>
      <c r="C224" s="26">
        <f t="shared" si="30"/>
        <v>52570</v>
      </c>
      <c r="D224" s="201">
        <f t="shared" si="27"/>
        <v>0</v>
      </c>
      <c r="E224" s="29">
        <f t="shared" si="31"/>
        <v>0</v>
      </c>
      <c r="F224" s="27">
        <f t="shared" si="28"/>
        <v>0</v>
      </c>
      <c r="G224" s="28">
        <f t="shared" si="24"/>
        <v>0</v>
      </c>
      <c r="H224" s="27">
        <f t="shared" si="29"/>
        <v>8907.9803450468626</v>
      </c>
      <c r="I224" s="29">
        <f t="shared" si="25"/>
        <v>142.5276855207498</v>
      </c>
    </row>
    <row r="225" spans="2:9" ht="19.899999999999999" customHeight="1" x14ac:dyDescent="0.35">
      <c r="B225" s="10">
        <f t="shared" si="26"/>
        <v>217</v>
      </c>
      <c r="C225" s="11">
        <f t="shared" si="30"/>
        <v>52601</v>
      </c>
      <c r="D225" s="200">
        <f t="shared" si="27"/>
        <v>0</v>
      </c>
      <c r="E225" s="13">
        <f t="shared" si="31"/>
        <v>0</v>
      </c>
      <c r="F225" s="8">
        <f t="shared" si="28"/>
        <v>0</v>
      </c>
      <c r="G225" s="12">
        <f t="shared" si="24"/>
        <v>0</v>
      </c>
      <c r="H225" s="8">
        <f t="shared" si="29"/>
        <v>8779.9295172414531</v>
      </c>
      <c r="I225" s="13">
        <f t="shared" si="25"/>
        <v>140.47887227586327</v>
      </c>
    </row>
    <row r="226" spans="2:9" ht="19.899999999999999" customHeight="1" x14ac:dyDescent="0.35">
      <c r="B226" s="25">
        <f t="shared" si="26"/>
        <v>218</v>
      </c>
      <c r="C226" s="26">
        <f t="shared" si="30"/>
        <v>52632</v>
      </c>
      <c r="D226" s="201">
        <f t="shared" si="27"/>
        <v>0</v>
      </c>
      <c r="E226" s="29">
        <f t="shared" si="31"/>
        <v>0</v>
      </c>
      <c r="F226" s="27">
        <f t="shared" si="28"/>
        <v>0</v>
      </c>
      <c r="G226" s="28">
        <f t="shared" si="24"/>
        <v>0</v>
      </c>
      <c r="H226" s="27">
        <f t="shared" si="29"/>
        <v>8653.7194001096777</v>
      </c>
      <c r="I226" s="29">
        <f t="shared" si="25"/>
        <v>138.45951040175484</v>
      </c>
    </row>
    <row r="227" spans="2:9" ht="19.899999999999999" customHeight="1" x14ac:dyDescent="0.35">
      <c r="B227" s="10">
        <f t="shared" si="26"/>
        <v>219</v>
      </c>
      <c r="C227" s="11">
        <f t="shared" si="30"/>
        <v>52661</v>
      </c>
      <c r="D227" s="200">
        <f t="shared" si="27"/>
        <v>0</v>
      </c>
      <c r="E227" s="13">
        <f t="shared" si="31"/>
        <v>0</v>
      </c>
      <c r="F227" s="8">
        <f t="shared" si="28"/>
        <v>0</v>
      </c>
      <c r="G227" s="12">
        <f t="shared" si="24"/>
        <v>0</v>
      </c>
      <c r="H227" s="8">
        <f t="shared" si="29"/>
        <v>8529.3235337227561</v>
      </c>
      <c r="I227" s="13">
        <f t="shared" si="25"/>
        <v>136.4691765395641</v>
      </c>
    </row>
    <row r="228" spans="2:9" ht="19.899999999999999" customHeight="1" x14ac:dyDescent="0.35">
      <c r="B228" s="25">
        <f t="shared" si="26"/>
        <v>220</v>
      </c>
      <c r="C228" s="26">
        <f t="shared" si="30"/>
        <v>52692</v>
      </c>
      <c r="D228" s="201">
        <f t="shared" si="27"/>
        <v>0</v>
      </c>
      <c r="E228" s="29">
        <f t="shared" si="31"/>
        <v>0</v>
      </c>
      <c r="F228" s="27">
        <f t="shared" si="28"/>
        <v>0</v>
      </c>
      <c r="G228" s="28">
        <f t="shared" si="24"/>
        <v>0</v>
      </c>
      <c r="H228" s="27">
        <f t="shared" si="29"/>
        <v>8406.7158385092553</v>
      </c>
      <c r="I228" s="29">
        <f t="shared" si="25"/>
        <v>134.50745341614808</v>
      </c>
    </row>
    <row r="229" spans="2:9" ht="19.899999999999999" customHeight="1" x14ac:dyDescent="0.35">
      <c r="B229" s="10">
        <f t="shared" si="26"/>
        <v>221</v>
      </c>
      <c r="C229" s="11">
        <f t="shared" si="30"/>
        <v>52722</v>
      </c>
      <c r="D229" s="200">
        <f t="shared" si="27"/>
        <v>0</v>
      </c>
      <c r="E229" s="13">
        <f t="shared" si="31"/>
        <v>0</v>
      </c>
      <c r="F229" s="8">
        <f t="shared" si="28"/>
        <v>0</v>
      </c>
      <c r="G229" s="12">
        <f t="shared" si="24"/>
        <v>0</v>
      </c>
      <c r="H229" s="8">
        <f t="shared" si="29"/>
        <v>8285.8706097875147</v>
      </c>
      <c r="I229" s="13">
        <f t="shared" si="25"/>
        <v>132.57392975660025</v>
      </c>
    </row>
    <row r="230" spans="2:9" ht="19.899999999999999" customHeight="1" x14ac:dyDescent="0.35">
      <c r="B230" s="25">
        <f t="shared" si="26"/>
        <v>222</v>
      </c>
      <c r="C230" s="26">
        <f t="shared" si="30"/>
        <v>52753</v>
      </c>
      <c r="D230" s="201">
        <f t="shared" si="27"/>
        <v>0</v>
      </c>
      <c r="E230" s="29">
        <f t="shared" si="31"/>
        <v>0</v>
      </c>
      <c r="F230" s="27">
        <f t="shared" si="28"/>
        <v>0</v>
      </c>
      <c r="G230" s="28">
        <f t="shared" si="24"/>
        <v>0</v>
      </c>
      <c r="H230" s="27">
        <f t="shared" si="29"/>
        <v>8166.7625123766611</v>
      </c>
      <c r="I230" s="29">
        <f t="shared" si="25"/>
        <v>130.66820019802657</v>
      </c>
    </row>
    <row r="231" spans="2:9" ht="19.899999999999999" customHeight="1" x14ac:dyDescent="0.35">
      <c r="B231" s="10">
        <f t="shared" si="26"/>
        <v>223</v>
      </c>
      <c r="C231" s="11">
        <f t="shared" si="30"/>
        <v>52783</v>
      </c>
      <c r="D231" s="200">
        <f t="shared" si="27"/>
        <v>0</v>
      </c>
      <c r="E231" s="13">
        <f t="shared" si="31"/>
        <v>0</v>
      </c>
      <c r="F231" s="8">
        <f t="shared" si="28"/>
        <v>0</v>
      </c>
      <c r="G231" s="12">
        <f t="shared" si="24"/>
        <v>0</v>
      </c>
      <c r="H231" s="8">
        <f t="shared" si="29"/>
        <v>8049.3665752850966</v>
      </c>
      <c r="I231" s="13">
        <f t="shared" si="25"/>
        <v>128.78986520456155</v>
      </c>
    </row>
    <row r="232" spans="2:9" ht="19.899999999999999" customHeight="1" x14ac:dyDescent="0.35">
      <c r="B232" s="25">
        <f t="shared" si="26"/>
        <v>224</v>
      </c>
      <c r="C232" s="26">
        <f t="shared" si="30"/>
        <v>52814</v>
      </c>
      <c r="D232" s="201">
        <f t="shared" si="27"/>
        <v>0</v>
      </c>
      <c r="E232" s="29">
        <f t="shared" si="31"/>
        <v>0</v>
      </c>
      <c r="F232" s="27">
        <f t="shared" si="28"/>
        <v>0</v>
      </c>
      <c r="G232" s="28">
        <f t="shared" si="24"/>
        <v>0</v>
      </c>
      <c r="H232" s="27">
        <f t="shared" si="29"/>
        <v>7933.6581864753289</v>
      </c>
      <c r="I232" s="29">
        <f t="shared" si="25"/>
        <v>126.93853098360526</v>
      </c>
    </row>
    <row r="233" spans="2:9" ht="19.899999999999999" customHeight="1" x14ac:dyDescent="0.35">
      <c r="B233" s="10">
        <f t="shared" si="26"/>
        <v>225</v>
      </c>
      <c r="C233" s="11">
        <f t="shared" si="30"/>
        <v>52845</v>
      </c>
      <c r="D233" s="200">
        <f t="shared" si="27"/>
        <v>0</v>
      </c>
      <c r="E233" s="13">
        <f t="shared" si="31"/>
        <v>0</v>
      </c>
      <c r="F233" s="8">
        <f t="shared" si="28"/>
        <v>0</v>
      </c>
      <c r="G233" s="12">
        <f t="shared" si="24"/>
        <v>0</v>
      </c>
      <c r="H233" s="8">
        <f t="shared" si="29"/>
        <v>7819.6130877040669</v>
      </c>
      <c r="I233" s="13">
        <f t="shared" si="25"/>
        <v>125.11380940326507</v>
      </c>
    </row>
    <row r="234" spans="2:9" ht="19.899999999999999" customHeight="1" x14ac:dyDescent="0.35">
      <c r="B234" s="25">
        <f t="shared" si="26"/>
        <v>226</v>
      </c>
      <c r="C234" s="26">
        <f t="shared" si="30"/>
        <v>52875</v>
      </c>
      <c r="D234" s="201">
        <f t="shared" si="27"/>
        <v>0</v>
      </c>
      <c r="E234" s="29">
        <f t="shared" si="31"/>
        <v>0</v>
      </c>
      <c r="F234" s="27">
        <f t="shared" si="28"/>
        <v>0</v>
      </c>
      <c r="G234" s="28">
        <f t="shared" si="24"/>
        <v>0</v>
      </c>
      <c r="H234" s="27">
        <f t="shared" si="29"/>
        <v>7707.2073694364826</v>
      </c>
      <c r="I234" s="29">
        <f t="shared" si="25"/>
        <v>123.31531791098372</v>
      </c>
    </row>
    <row r="235" spans="2:9" ht="19.899999999999999" customHeight="1" x14ac:dyDescent="0.35">
      <c r="B235" s="10">
        <f t="shared" si="26"/>
        <v>227</v>
      </c>
      <c r="C235" s="11">
        <f t="shared" si="30"/>
        <v>52906</v>
      </c>
      <c r="D235" s="200">
        <f t="shared" si="27"/>
        <v>0</v>
      </c>
      <c r="E235" s="13">
        <f t="shared" si="31"/>
        <v>0</v>
      </c>
      <c r="F235" s="8">
        <f t="shared" si="28"/>
        <v>0</v>
      </c>
      <c r="G235" s="12">
        <f t="shared" si="24"/>
        <v>0</v>
      </c>
      <c r="H235" s="8">
        <f t="shared" si="29"/>
        <v>7596.4174658335796</v>
      </c>
      <c r="I235" s="13">
        <f t="shared" si="25"/>
        <v>121.54267945333727</v>
      </c>
    </row>
    <row r="236" spans="2:9" ht="19.899999999999999" customHeight="1" x14ac:dyDescent="0.35">
      <c r="B236" s="25">
        <f t="shared" si="26"/>
        <v>228</v>
      </c>
      <c r="C236" s="26">
        <f t="shared" si="30"/>
        <v>52936</v>
      </c>
      <c r="D236" s="201">
        <f t="shared" si="27"/>
        <v>0</v>
      </c>
      <c r="E236" s="29">
        <f t="shared" si="31"/>
        <v>0</v>
      </c>
      <c r="F236" s="27">
        <f t="shared" si="28"/>
        <v>0</v>
      </c>
      <c r="G236" s="28">
        <f t="shared" si="24"/>
        <v>0</v>
      </c>
      <c r="H236" s="27">
        <f t="shared" si="29"/>
        <v>7487.2201498116237</v>
      </c>
      <c r="I236" s="29">
        <f t="shared" si="25"/>
        <v>119.79552239698599</v>
      </c>
    </row>
    <row r="237" spans="2:9" ht="19.899999999999999" customHeight="1" x14ac:dyDescent="0.35">
      <c r="B237" s="10">
        <f t="shared" si="26"/>
        <v>229</v>
      </c>
      <c r="C237" s="11">
        <f t="shared" si="30"/>
        <v>52967</v>
      </c>
      <c r="D237" s="200">
        <f t="shared" si="27"/>
        <v>0</v>
      </c>
      <c r="E237" s="13">
        <f t="shared" si="31"/>
        <v>0</v>
      </c>
      <c r="F237" s="8">
        <f t="shared" si="28"/>
        <v>0</v>
      </c>
      <c r="G237" s="12">
        <f t="shared" si="24"/>
        <v>0</v>
      </c>
      <c r="H237" s="8">
        <f t="shared" si="29"/>
        <v>7379.5925281725822</v>
      </c>
      <c r="I237" s="13">
        <f t="shared" si="25"/>
        <v>118.07348045076132</v>
      </c>
    </row>
    <row r="238" spans="2:9" ht="19.899999999999999" customHeight="1" x14ac:dyDescent="0.35">
      <c r="B238" s="25">
        <f t="shared" si="26"/>
        <v>230</v>
      </c>
      <c r="C238" s="26">
        <f t="shared" si="30"/>
        <v>52998</v>
      </c>
      <c r="D238" s="201">
        <f t="shared" si="27"/>
        <v>0</v>
      </c>
      <c r="E238" s="29">
        <f t="shared" si="31"/>
        <v>0</v>
      </c>
      <c r="F238" s="27">
        <f t="shared" si="28"/>
        <v>0</v>
      </c>
      <c r="G238" s="28">
        <f t="shared" si="24"/>
        <v>0</v>
      </c>
      <c r="H238" s="27">
        <f t="shared" si="29"/>
        <v>7273.5120368045764</v>
      </c>
      <c r="I238" s="29">
        <f t="shared" si="25"/>
        <v>116.37619258887322</v>
      </c>
    </row>
    <row r="239" spans="2:9" ht="19.899999999999999" customHeight="1" x14ac:dyDescent="0.35">
      <c r="B239" s="10">
        <f t="shared" si="26"/>
        <v>231</v>
      </c>
      <c r="C239" s="11">
        <f t="shared" si="30"/>
        <v>53026</v>
      </c>
      <c r="D239" s="200">
        <f t="shared" si="27"/>
        <v>0</v>
      </c>
      <c r="E239" s="13">
        <f t="shared" si="31"/>
        <v>0</v>
      </c>
      <c r="F239" s="8">
        <f t="shared" si="28"/>
        <v>0</v>
      </c>
      <c r="G239" s="12">
        <f t="shared" si="24"/>
        <v>0</v>
      </c>
      <c r="H239" s="8">
        <f t="shared" si="29"/>
        <v>7168.9564359513133</v>
      </c>
      <c r="I239" s="13">
        <f t="shared" si="25"/>
        <v>114.70330297522102</v>
      </c>
    </row>
    <row r="240" spans="2:9" ht="19.899999999999999" customHeight="1" x14ac:dyDescent="0.35">
      <c r="B240" s="25">
        <f t="shared" si="26"/>
        <v>232</v>
      </c>
      <c r="C240" s="26">
        <f t="shared" si="30"/>
        <v>53057</v>
      </c>
      <c r="D240" s="201">
        <f t="shared" si="27"/>
        <v>0</v>
      </c>
      <c r="E240" s="29">
        <f t="shared" si="31"/>
        <v>0</v>
      </c>
      <c r="F240" s="27">
        <f t="shared" si="28"/>
        <v>0</v>
      </c>
      <c r="G240" s="28">
        <f t="shared" si="24"/>
        <v>0</v>
      </c>
      <c r="H240" s="27">
        <f t="shared" si="29"/>
        <v>7065.9038055495275</v>
      </c>
      <c r="I240" s="29">
        <f t="shared" si="25"/>
        <v>113.05446088879245</v>
      </c>
    </row>
    <row r="241" spans="2:9" ht="19.899999999999999" customHeight="1" x14ac:dyDescent="0.35">
      <c r="B241" s="10">
        <f t="shared" si="26"/>
        <v>233</v>
      </c>
      <c r="C241" s="11">
        <f t="shared" si="30"/>
        <v>53087</v>
      </c>
      <c r="D241" s="200">
        <f t="shared" si="27"/>
        <v>0</v>
      </c>
      <c r="E241" s="13">
        <f t="shared" si="31"/>
        <v>0</v>
      </c>
      <c r="F241" s="8">
        <f t="shared" si="28"/>
        <v>0</v>
      </c>
      <c r="G241" s="12">
        <f t="shared" si="24"/>
        <v>0</v>
      </c>
      <c r="H241" s="8">
        <f t="shared" si="29"/>
        <v>6964.3325406334452</v>
      </c>
      <c r="I241" s="13">
        <f t="shared" si="25"/>
        <v>111.42932065013512</v>
      </c>
    </row>
    <row r="242" spans="2:9" ht="19.899999999999999" customHeight="1" x14ac:dyDescent="0.35">
      <c r="B242" s="25">
        <f t="shared" si="26"/>
        <v>234</v>
      </c>
      <c r="C242" s="26">
        <f t="shared" si="30"/>
        <v>53118</v>
      </c>
      <c r="D242" s="201">
        <f t="shared" si="27"/>
        <v>0</v>
      </c>
      <c r="E242" s="29">
        <f t="shared" si="31"/>
        <v>0</v>
      </c>
      <c r="F242" s="27">
        <f t="shared" si="28"/>
        <v>0</v>
      </c>
      <c r="G242" s="28">
        <f t="shared" si="24"/>
        <v>0</v>
      </c>
      <c r="H242" s="27">
        <f t="shared" si="29"/>
        <v>6864.2213468053033</v>
      </c>
      <c r="I242" s="29">
        <f t="shared" si="25"/>
        <v>109.82754154888485</v>
      </c>
    </row>
    <row r="243" spans="2:9" ht="19.899999999999999" customHeight="1" x14ac:dyDescent="0.35">
      <c r="B243" s="10">
        <f t="shared" si="26"/>
        <v>235</v>
      </c>
      <c r="C243" s="11">
        <f t="shared" si="30"/>
        <v>53148</v>
      </c>
      <c r="D243" s="200">
        <f t="shared" si="27"/>
        <v>0</v>
      </c>
      <c r="E243" s="13">
        <f t="shared" si="31"/>
        <v>0</v>
      </c>
      <c r="F243" s="8">
        <f t="shared" si="28"/>
        <v>0</v>
      </c>
      <c r="G243" s="12">
        <f t="shared" si="24"/>
        <v>0</v>
      </c>
      <c r="H243" s="8">
        <f t="shared" si="29"/>
        <v>6765.5492357709854</v>
      </c>
      <c r="I243" s="13">
        <f t="shared" si="25"/>
        <v>108.24878777233577</v>
      </c>
    </row>
    <row r="244" spans="2:9" ht="19.899999999999999" customHeight="1" x14ac:dyDescent="0.35">
      <c r="B244" s="25">
        <f t="shared" si="26"/>
        <v>236</v>
      </c>
      <c r="C244" s="26">
        <f t="shared" si="30"/>
        <v>53179</v>
      </c>
      <c r="D244" s="201">
        <f t="shared" si="27"/>
        <v>0</v>
      </c>
      <c r="E244" s="29">
        <f t="shared" si="31"/>
        <v>0</v>
      </c>
      <c r="F244" s="27">
        <f t="shared" si="28"/>
        <v>0</v>
      </c>
      <c r="G244" s="28">
        <f t="shared" si="24"/>
        <v>0</v>
      </c>
      <c r="H244" s="27">
        <f t="shared" si="29"/>
        <v>6668.2955209398287</v>
      </c>
      <c r="I244" s="29">
        <f t="shared" si="25"/>
        <v>106.69272833503726</v>
      </c>
    </row>
    <row r="245" spans="2:9" ht="19.899999999999999" customHeight="1" x14ac:dyDescent="0.35">
      <c r="B245" s="10">
        <f t="shared" si="26"/>
        <v>237</v>
      </c>
      <c r="C245" s="11">
        <f t="shared" si="30"/>
        <v>53210</v>
      </c>
      <c r="D245" s="200">
        <f t="shared" si="27"/>
        <v>0</v>
      </c>
      <c r="E245" s="13">
        <f t="shared" si="31"/>
        <v>0</v>
      </c>
      <c r="F245" s="8">
        <f t="shared" si="28"/>
        <v>0</v>
      </c>
      <c r="G245" s="12">
        <f t="shared" si="24"/>
        <v>0</v>
      </c>
      <c r="H245" s="8">
        <f t="shared" si="29"/>
        <v>6572.4398130876853</v>
      </c>
      <c r="I245" s="13">
        <f t="shared" si="25"/>
        <v>105.15903700940297</v>
      </c>
    </row>
    <row r="246" spans="2:9" ht="19.899999999999999" customHeight="1" x14ac:dyDescent="0.35">
      <c r="B246" s="25">
        <f t="shared" si="26"/>
        <v>238</v>
      </c>
      <c r="C246" s="26">
        <f t="shared" si="30"/>
        <v>53240</v>
      </c>
      <c r="D246" s="201">
        <f t="shared" si="27"/>
        <v>0</v>
      </c>
      <c r="E246" s="29">
        <f t="shared" si="31"/>
        <v>0</v>
      </c>
      <c r="F246" s="27">
        <f t="shared" si="28"/>
        <v>0</v>
      </c>
      <c r="G246" s="28">
        <f t="shared" si="24"/>
        <v>0</v>
      </c>
      <c r="H246" s="27">
        <f t="shared" si="29"/>
        <v>6477.9620160823215</v>
      </c>
      <c r="I246" s="29">
        <f t="shared" si="25"/>
        <v>103.64739225731715</v>
      </c>
    </row>
    <row r="247" spans="2:9" ht="19.899999999999999" customHeight="1" x14ac:dyDescent="0.35">
      <c r="B247" s="10">
        <f t="shared" si="26"/>
        <v>239</v>
      </c>
      <c r="C247" s="11">
        <f t="shared" si="30"/>
        <v>53271</v>
      </c>
      <c r="D247" s="200">
        <f t="shared" si="27"/>
        <v>0</v>
      </c>
      <c r="E247" s="13">
        <f t="shared" si="31"/>
        <v>0</v>
      </c>
      <c r="F247" s="8">
        <f t="shared" si="28"/>
        <v>0</v>
      </c>
      <c r="G247" s="12">
        <f t="shared" si="24"/>
        <v>0</v>
      </c>
      <c r="H247" s="8">
        <f t="shared" si="29"/>
        <v>6384.8423226702707</v>
      </c>
      <c r="I247" s="13">
        <f t="shared" si="25"/>
        <v>102.15747716272433</v>
      </c>
    </row>
    <row r="248" spans="2:9" ht="19.899999999999999" customHeight="1" x14ac:dyDescent="0.35">
      <c r="B248" s="25">
        <f t="shared" si="26"/>
        <v>240</v>
      </c>
      <c r="C248" s="26">
        <f t="shared" si="30"/>
        <v>53301</v>
      </c>
      <c r="D248" s="201">
        <f t="shared" si="27"/>
        <v>0</v>
      </c>
      <c r="E248" s="29">
        <f t="shared" si="31"/>
        <v>0</v>
      </c>
      <c r="F248" s="27">
        <f t="shared" si="28"/>
        <v>0</v>
      </c>
      <c r="G248" s="28">
        <f t="shared" si="24"/>
        <v>0</v>
      </c>
      <c r="H248" s="27">
        <f t="shared" si="29"/>
        <v>6293.0612103242438</v>
      </c>
      <c r="I248" s="29">
        <f t="shared" si="25"/>
        <v>100.6889793651879</v>
      </c>
    </row>
    <row r="249" spans="2:9" ht="19.899999999999999" customHeight="1" x14ac:dyDescent="0.35">
      <c r="B249" s="10">
        <f t="shared" si="26"/>
        <v>241</v>
      </c>
      <c r="C249" s="11">
        <f t="shared" si="30"/>
        <v>53332</v>
      </c>
      <c r="D249" s="200">
        <f t="shared" si="27"/>
        <v>0</v>
      </c>
      <c r="E249" s="13">
        <f t="shared" si="31"/>
        <v>0</v>
      </c>
      <c r="F249" s="8">
        <f t="shared" si="28"/>
        <v>0</v>
      </c>
      <c r="G249" s="12">
        <f t="shared" si="24"/>
        <v>0</v>
      </c>
      <c r="H249" s="8">
        <f t="shared" si="29"/>
        <v>6202.5994371502375</v>
      </c>
      <c r="I249" s="13">
        <f t="shared" si="25"/>
        <v>99.241590994403808</v>
      </c>
    </row>
    <row r="250" spans="2:9" ht="19.899999999999999" customHeight="1" x14ac:dyDescent="0.35">
      <c r="B250" s="25">
        <f t="shared" si="26"/>
        <v>242</v>
      </c>
      <c r="C250" s="26">
        <f t="shared" si="30"/>
        <v>53363</v>
      </c>
      <c r="D250" s="201">
        <f t="shared" si="27"/>
        <v>0</v>
      </c>
      <c r="E250" s="29">
        <f t="shared" si="31"/>
        <v>0</v>
      </c>
      <c r="F250" s="27">
        <f t="shared" si="28"/>
        <v>0</v>
      </c>
      <c r="G250" s="28">
        <f t="shared" si="24"/>
        <v>0</v>
      </c>
      <c r="H250" s="27">
        <f t="shared" si="29"/>
        <v>6113.4380378534725</v>
      </c>
      <c r="I250" s="29">
        <f t="shared" si="25"/>
        <v>97.815008605655564</v>
      </c>
    </row>
    <row r="251" spans="2:9" ht="19.899999999999999" customHeight="1" x14ac:dyDescent="0.35">
      <c r="B251" s="10">
        <f t="shared" si="26"/>
        <v>243</v>
      </c>
      <c r="C251" s="11">
        <f t="shared" si="30"/>
        <v>53391</v>
      </c>
      <c r="D251" s="200">
        <f t="shared" si="27"/>
        <v>0</v>
      </c>
      <c r="E251" s="13">
        <f t="shared" si="31"/>
        <v>0</v>
      </c>
      <c r="F251" s="8">
        <f t="shared" si="28"/>
        <v>0</v>
      </c>
      <c r="G251" s="12">
        <f t="shared" si="24"/>
        <v>0</v>
      </c>
      <c r="H251" s="8">
        <f t="shared" si="29"/>
        <v>6025.5583197623228</v>
      </c>
      <c r="I251" s="13">
        <f t="shared" si="25"/>
        <v>96.408933116197161</v>
      </c>
    </row>
    <row r="252" spans="2:9" ht="19.899999999999999" customHeight="1" x14ac:dyDescent="0.35">
      <c r="B252" s="25">
        <f t="shared" si="26"/>
        <v>244</v>
      </c>
      <c r="C252" s="26">
        <f t="shared" si="30"/>
        <v>53422</v>
      </c>
      <c r="D252" s="201">
        <f t="shared" si="27"/>
        <v>0</v>
      </c>
      <c r="E252" s="29">
        <f t="shared" si="31"/>
        <v>0</v>
      </c>
      <c r="F252" s="27">
        <f t="shared" si="28"/>
        <v>0</v>
      </c>
      <c r="G252" s="28">
        <f t="shared" si="24"/>
        <v>0</v>
      </c>
      <c r="H252" s="27">
        <f t="shared" si="29"/>
        <v>5938.9418589094021</v>
      </c>
      <c r="I252" s="29">
        <f t="shared" si="25"/>
        <v>95.023069742550433</v>
      </c>
    </row>
    <row r="253" spans="2:9" ht="19.899999999999999" customHeight="1" x14ac:dyDescent="0.35">
      <c r="B253" s="10">
        <f t="shared" si="26"/>
        <v>245</v>
      </c>
      <c r="C253" s="11">
        <f t="shared" si="30"/>
        <v>53452</v>
      </c>
      <c r="D253" s="200">
        <f t="shared" si="27"/>
        <v>0</v>
      </c>
      <c r="E253" s="13">
        <f t="shared" si="31"/>
        <v>0</v>
      </c>
      <c r="F253" s="8">
        <f t="shared" si="28"/>
        <v>0</v>
      </c>
      <c r="G253" s="12">
        <f t="shared" si="24"/>
        <v>0</v>
      </c>
      <c r="H253" s="8">
        <f t="shared" si="29"/>
        <v>5853.5704961689798</v>
      </c>
      <c r="I253" s="13">
        <f t="shared" si="25"/>
        <v>93.657127938703681</v>
      </c>
    </row>
    <row r="254" spans="2:9" ht="19.899999999999999" customHeight="1" x14ac:dyDescent="0.35">
      <c r="B254" s="25">
        <f t="shared" si="26"/>
        <v>246</v>
      </c>
      <c r="C254" s="26">
        <f t="shared" si="30"/>
        <v>53483</v>
      </c>
      <c r="D254" s="201">
        <f t="shared" si="27"/>
        <v>0</v>
      </c>
      <c r="E254" s="29">
        <f t="shared" si="31"/>
        <v>0</v>
      </c>
      <c r="F254" s="27">
        <f t="shared" si="28"/>
        <v>0</v>
      </c>
      <c r="G254" s="28">
        <f t="shared" si="24"/>
        <v>0</v>
      </c>
      <c r="H254" s="27">
        <f t="shared" si="29"/>
        <v>5769.4263334499256</v>
      </c>
      <c r="I254" s="29">
        <f t="shared" si="25"/>
        <v>92.31082133519881</v>
      </c>
    </row>
    <row r="255" spans="2:9" ht="19.899999999999999" customHeight="1" x14ac:dyDescent="0.35">
      <c r="B255" s="10">
        <f t="shared" si="26"/>
        <v>247</v>
      </c>
      <c r="C255" s="11">
        <f t="shared" si="30"/>
        <v>53513</v>
      </c>
      <c r="D255" s="200">
        <f t="shared" si="27"/>
        <v>0</v>
      </c>
      <c r="E255" s="13">
        <f t="shared" si="31"/>
        <v>0</v>
      </c>
      <c r="F255" s="8">
        <f t="shared" si="28"/>
        <v>0</v>
      </c>
      <c r="G255" s="12">
        <f t="shared" si="24"/>
        <v>0</v>
      </c>
      <c r="H255" s="8">
        <f t="shared" si="29"/>
        <v>5686.4917299433764</v>
      </c>
      <c r="I255" s="13">
        <f t="shared" si="25"/>
        <v>90.983867679094018</v>
      </c>
    </row>
    <row r="256" spans="2:9" ht="19.899999999999999" customHeight="1" x14ac:dyDescent="0.35">
      <c r="B256" s="25">
        <f t="shared" si="26"/>
        <v>248</v>
      </c>
      <c r="C256" s="26">
        <f t="shared" si="30"/>
        <v>53544</v>
      </c>
      <c r="D256" s="201">
        <f t="shared" si="27"/>
        <v>0</v>
      </c>
      <c r="E256" s="29">
        <f t="shared" si="31"/>
        <v>0</v>
      </c>
      <c r="F256" s="27">
        <f t="shared" si="28"/>
        <v>0</v>
      </c>
      <c r="G256" s="28">
        <f t="shared" si="24"/>
        <v>0</v>
      </c>
      <c r="H256" s="27">
        <f t="shared" si="29"/>
        <v>5604.7492984243454</v>
      </c>
      <c r="I256" s="29">
        <f t="shared" si="25"/>
        <v>89.675988774789531</v>
      </c>
    </row>
    <row r="257" spans="2:9" ht="19.899999999999999" customHeight="1" x14ac:dyDescent="0.35">
      <c r="B257" s="10">
        <f t="shared" si="26"/>
        <v>249</v>
      </c>
      <c r="C257" s="11">
        <f t="shared" si="30"/>
        <v>53575</v>
      </c>
      <c r="D257" s="200">
        <f t="shared" si="27"/>
        <v>0</v>
      </c>
      <c r="E257" s="13">
        <f t="shared" si="31"/>
        <v>0</v>
      </c>
      <c r="F257" s="8">
        <f t="shared" si="28"/>
        <v>0</v>
      </c>
      <c r="G257" s="12">
        <f t="shared" si="24"/>
        <v>0</v>
      </c>
      <c r="H257" s="8">
        <f t="shared" si="29"/>
        <v>5524.1819016064928</v>
      </c>
      <c r="I257" s="13">
        <f t="shared" si="25"/>
        <v>88.386910425703888</v>
      </c>
    </row>
    <row r="258" spans="2:9" ht="19.899999999999999" customHeight="1" x14ac:dyDescent="0.35">
      <c r="B258" s="25">
        <f t="shared" si="26"/>
        <v>250</v>
      </c>
      <c r="C258" s="26">
        <f t="shared" si="30"/>
        <v>53605</v>
      </c>
      <c r="D258" s="201">
        <f t="shared" si="27"/>
        <v>0</v>
      </c>
      <c r="E258" s="29">
        <f t="shared" si="31"/>
        <v>0</v>
      </c>
      <c r="F258" s="27">
        <f t="shared" si="28"/>
        <v>0</v>
      </c>
      <c r="G258" s="28">
        <f t="shared" si="24"/>
        <v>0</v>
      </c>
      <c r="H258" s="27">
        <f t="shared" si="29"/>
        <v>5444.7726485492949</v>
      </c>
      <c r="I258" s="29">
        <f t="shared" si="25"/>
        <v>87.116362376788715</v>
      </c>
    </row>
    <row r="259" spans="2:9" ht="19.899999999999999" customHeight="1" x14ac:dyDescent="0.35">
      <c r="B259" s="10">
        <f t="shared" si="26"/>
        <v>251</v>
      </c>
      <c r="C259" s="11">
        <f t="shared" si="30"/>
        <v>53636</v>
      </c>
      <c r="D259" s="200">
        <f t="shared" si="27"/>
        <v>0</v>
      </c>
      <c r="E259" s="13">
        <f t="shared" si="31"/>
        <v>0</v>
      </c>
      <c r="F259" s="8">
        <f t="shared" si="28"/>
        <v>0</v>
      </c>
      <c r="G259" s="12">
        <f t="shared" si="24"/>
        <v>0</v>
      </c>
      <c r="H259" s="8">
        <f t="shared" si="29"/>
        <v>5366.5048911168642</v>
      </c>
      <c r="I259" s="13">
        <f t="shared" si="25"/>
        <v>85.864078257869835</v>
      </c>
    </row>
    <row r="260" spans="2:9" ht="19.899999999999999" customHeight="1" x14ac:dyDescent="0.35">
      <c r="B260" s="25">
        <f t="shared" si="26"/>
        <v>252</v>
      </c>
      <c r="C260" s="26">
        <f t="shared" si="30"/>
        <v>53666</v>
      </c>
      <c r="D260" s="201">
        <f t="shared" si="27"/>
        <v>0</v>
      </c>
      <c r="E260" s="29">
        <f t="shared" si="31"/>
        <v>0</v>
      </c>
      <c r="F260" s="27">
        <f t="shared" si="28"/>
        <v>0</v>
      </c>
      <c r="G260" s="28">
        <f t="shared" si="24"/>
        <v>0</v>
      </c>
      <c r="H260" s="27">
        <f t="shared" si="29"/>
        <v>5289.3622204876692</v>
      </c>
      <c r="I260" s="29">
        <f t="shared" si="25"/>
        <v>84.629795527802713</v>
      </c>
    </row>
    <row r="261" spans="2:9" ht="19.899999999999999" customHeight="1" x14ac:dyDescent="0.35">
      <c r="B261" s="10">
        <f t="shared" si="26"/>
        <v>253</v>
      </c>
      <c r="C261" s="11">
        <f t="shared" si="30"/>
        <v>53697</v>
      </c>
      <c r="D261" s="200">
        <f t="shared" si="27"/>
        <v>0</v>
      </c>
      <c r="E261" s="13">
        <f t="shared" si="31"/>
        <v>0</v>
      </c>
      <c r="F261" s="8">
        <f t="shared" si="28"/>
        <v>0</v>
      </c>
      <c r="G261" s="12">
        <f t="shared" si="24"/>
        <v>0</v>
      </c>
      <c r="H261" s="8">
        <f t="shared" si="29"/>
        <v>5213.3284637144288</v>
      </c>
      <c r="I261" s="13">
        <f t="shared" si="25"/>
        <v>83.413255419430868</v>
      </c>
    </row>
    <row r="262" spans="2:9" ht="19.899999999999999" customHeight="1" x14ac:dyDescent="0.35">
      <c r="B262" s="25">
        <f t="shared" si="26"/>
        <v>254</v>
      </c>
      <c r="C262" s="26">
        <f t="shared" si="30"/>
        <v>53728</v>
      </c>
      <c r="D262" s="201">
        <f t="shared" si="27"/>
        <v>0</v>
      </c>
      <c r="E262" s="29">
        <f t="shared" si="31"/>
        <v>0</v>
      </c>
      <c r="F262" s="27">
        <f t="shared" si="28"/>
        <v>0</v>
      </c>
      <c r="G262" s="28">
        <f t="shared" si="24"/>
        <v>0</v>
      </c>
      <c r="H262" s="27">
        <f t="shared" si="29"/>
        <v>5138.3876803334542</v>
      </c>
      <c r="I262" s="29">
        <f t="shared" si="25"/>
        <v>82.214202885335268</v>
      </c>
    </row>
    <row r="263" spans="2:9" ht="19.899999999999999" customHeight="1" x14ac:dyDescent="0.35">
      <c r="B263" s="10">
        <f t="shared" si="26"/>
        <v>255</v>
      </c>
      <c r="C263" s="11">
        <f t="shared" si="30"/>
        <v>53756</v>
      </c>
      <c r="D263" s="200">
        <f t="shared" si="27"/>
        <v>0</v>
      </c>
      <c r="E263" s="13">
        <f t="shared" si="31"/>
        <v>0</v>
      </c>
      <c r="F263" s="8">
        <f t="shared" si="28"/>
        <v>0</v>
      </c>
      <c r="G263" s="12">
        <f t="shared" si="24"/>
        <v>0</v>
      </c>
      <c r="H263" s="8">
        <f t="shared" si="29"/>
        <v>5064.5241590227379</v>
      </c>
      <c r="I263" s="13">
        <f t="shared" si="25"/>
        <v>81.032386544363803</v>
      </c>
    </row>
    <row r="264" spans="2:9" ht="19.899999999999999" customHeight="1" x14ac:dyDescent="0.35">
      <c r="B264" s="25">
        <f t="shared" si="26"/>
        <v>256</v>
      </c>
      <c r="C264" s="26">
        <f t="shared" si="30"/>
        <v>53787</v>
      </c>
      <c r="D264" s="201">
        <f t="shared" si="27"/>
        <v>0</v>
      </c>
      <c r="E264" s="29">
        <f t="shared" si="31"/>
        <v>0</v>
      </c>
      <c r="F264" s="27">
        <f t="shared" si="28"/>
        <v>0</v>
      </c>
      <c r="G264" s="28">
        <f t="shared" si="24"/>
        <v>0</v>
      </c>
      <c r="H264" s="27">
        <f t="shared" si="29"/>
        <v>4991.722414308073</v>
      </c>
      <c r="I264" s="29">
        <f t="shared" si="25"/>
        <v>79.867558628929174</v>
      </c>
    </row>
    <row r="265" spans="2:9" ht="19.899999999999999" customHeight="1" x14ac:dyDescent="0.35">
      <c r="B265" s="10">
        <f t="shared" si="26"/>
        <v>257</v>
      </c>
      <c r="C265" s="11">
        <f t="shared" si="30"/>
        <v>53817</v>
      </c>
      <c r="D265" s="200">
        <f t="shared" si="27"/>
        <v>0</v>
      </c>
      <c r="E265" s="13">
        <f t="shared" si="31"/>
        <v>0</v>
      </c>
      <c r="F265" s="8">
        <f t="shared" si="28"/>
        <v>0</v>
      </c>
      <c r="G265" s="12">
        <f t="shared" si="24"/>
        <v>0</v>
      </c>
      <c r="H265" s="8">
        <f t="shared" si="29"/>
        <v>4919.9671833165294</v>
      </c>
      <c r="I265" s="13">
        <f t="shared" si="25"/>
        <v>78.719474933064475</v>
      </c>
    </row>
    <row r="266" spans="2:9" ht="19.899999999999999" customHeight="1" x14ac:dyDescent="0.35">
      <c r="B266" s="25">
        <f t="shared" si="26"/>
        <v>258</v>
      </c>
      <c r="C266" s="26">
        <f t="shared" si="30"/>
        <v>53848</v>
      </c>
      <c r="D266" s="201">
        <f t="shared" si="27"/>
        <v>0</v>
      </c>
      <c r="E266" s="29">
        <f t="shared" si="31"/>
        <v>0</v>
      </c>
      <c r="F266" s="27">
        <f t="shared" si="28"/>
        <v>0</v>
      </c>
      <c r="G266" s="28">
        <f t="shared" ref="G266:G329" si="32">IF(F266=0,0,(F266/($B$4-B265)))</f>
        <v>0</v>
      </c>
      <c r="H266" s="27">
        <f t="shared" si="29"/>
        <v>4849.2434225765946</v>
      </c>
      <c r="I266" s="29">
        <f t="shared" ref="I266:I329" si="33">H266*$D$4</f>
        <v>77.587894761225513</v>
      </c>
    </row>
    <row r="267" spans="2:9" ht="19.899999999999999" customHeight="1" x14ac:dyDescent="0.35">
      <c r="B267" s="10">
        <f t="shared" ref="B267:B330" si="34">+B266+1</f>
        <v>259</v>
      </c>
      <c r="C267" s="11">
        <f t="shared" si="30"/>
        <v>53878</v>
      </c>
      <c r="D267" s="200">
        <f t="shared" ref="D267:D330" si="35">(D266-E266)*(1+$K$18)</f>
        <v>0</v>
      </c>
      <c r="E267" s="13">
        <f t="shared" si="31"/>
        <v>0</v>
      </c>
      <c r="F267" s="8">
        <f t="shared" ref="F267:F330" si="36">(F266-G266)*(1+$K$18)</f>
        <v>0</v>
      </c>
      <c r="G267" s="12">
        <f t="shared" si="32"/>
        <v>0</v>
      </c>
      <c r="H267" s="8">
        <f t="shared" ref="H267:H330" si="37">(H266-I266)*(1+$K$18)</f>
        <v>4779.536304864313</v>
      </c>
      <c r="I267" s="13">
        <f t="shared" si="33"/>
        <v>76.472580877829003</v>
      </c>
    </row>
    <row r="268" spans="2:9" ht="19.899999999999999" customHeight="1" x14ac:dyDescent="0.35">
      <c r="B268" s="25">
        <f t="shared" si="34"/>
        <v>260</v>
      </c>
      <c r="C268" s="26">
        <f t="shared" ref="C268:C331" si="38">EDATE(C267,1)</f>
        <v>53909</v>
      </c>
      <c r="D268" s="201">
        <f t="shared" si="35"/>
        <v>0</v>
      </c>
      <c r="E268" s="29">
        <f t="shared" ref="E268:E331" si="39">IF(E267&gt;D268,D268,E267)</f>
        <v>0</v>
      </c>
      <c r="F268" s="27">
        <f t="shared" si="36"/>
        <v>0</v>
      </c>
      <c r="G268" s="28">
        <f t="shared" si="32"/>
        <v>0</v>
      </c>
      <c r="H268" s="27">
        <f t="shared" si="37"/>
        <v>4710.8312160947589</v>
      </c>
      <c r="I268" s="29">
        <f t="shared" si="33"/>
        <v>75.37329945751614</v>
      </c>
    </row>
    <row r="269" spans="2:9" ht="19.899999999999999" customHeight="1" x14ac:dyDescent="0.35">
      <c r="B269" s="10">
        <f t="shared" si="34"/>
        <v>261</v>
      </c>
      <c r="C269" s="11">
        <f t="shared" si="38"/>
        <v>53940</v>
      </c>
      <c r="D269" s="200">
        <f t="shared" si="35"/>
        <v>0</v>
      </c>
      <c r="E269" s="13">
        <f t="shared" si="39"/>
        <v>0</v>
      </c>
      <c r="F269" s="8">
        <f t="shared" si="36"/>
        <v>0</v>
      </c>
      <c r="G269" s="12">
        <f t="shared" si="32"/>
        <v>0</v>
      </c>
      <c r="H269" s="8">
        <f t="shared" si="37"/>
        <v>4643.1137522581994</v>
      </c>
      <c r="I269" s="13">
        <f t="shared" si="33"/>
        <v>74.289820036131189</v>
      </c>
    </row>
    <row r="270" spans="2:9" ht="19.899999999999999" customHeight="1" x14ac:dyDescent="0.35">
      <c r="B270" s="25">
        <f t="shared" si="34"/>
        <v>262</v>
      </c>
      <c r="C270" s="26">
        <f t="shared" si="38"/>
        <v>53970</v>
      </c>
      <c r="D270" s="201">
        <f t="shared" si="35"/>
        <v>0</v>
      </c>
      <c r="E270" s="29">
        <f t="shared" si="39"/>
        <v>0</v>
      </c>
      <c r="F270" s="27">
        <f t="shared" si="36"/>
        <v>0</v>
      </c>
      <c r="G270" s="28">
        <f t="shared" si="32"/>
        <v>0</v>
      </c>
      <c r="H270" s="27">
        <f t="shared" si="37"/>
        <v>4576.3697164002915</v>
      </c>
      <c r="I270" s="29">
        <f t="shared" si="33"/>
        <v>73.221915462404667</v>
      </c>
    </row>
    <row r="271" spans="2:9" ht="19.899999999999999" customHeight="1" x14ac:dyDescent="0.35">
      <c r="B271" s="10">
        <f t="shared" si="34"/>
        <v>263</v>
      </c>
      <c r="C271" s="11">
        <f t="shared" si="38"/>
        <v>54001</v>
      </c>
      <c r="D271" s="200">
        <f t="shared" si="35"/>
        <v>0</v>
      </c>
      <c r="E271" s="13">
        <f t="shared" si="39"/>
        <v>0</v>
      </c>
      <c r="F271" s="8">
        <f t="shared" si="36"/>
        <v>0</v>
      </c>
      <c r="G271" s="12">
        <f t="shared" si="32"/>
        <v>0</v>
      </c>
      <c r="H271" s="8">
        <f t="shared" si="37"/>
        <v>4510.5851156456993</v>
      </c>
      <c r="I271" s="13">
        <f t="shared" si="33"/>
        <v>72.169361850331185</v>
      </c>
    </row>
    <row r="272" spans="2:9" ht="19.899999999999999" customHeight="1" x14ac:dyDescent="0.35">
      <c r="B272" s="25">
        <f t="shared" si="34"/>
        <v>264</v>
      </c>
      <c r="C272" s="26">
        <f t="shared" si="38"/>
        <v>54031</v>
      </c>
      <c r="D272" s="201">
        <f t="shared" si="35"/>
        <v>0</v>
      </c>
      <c r="E272" s="29">
        <f t="shared" si="39"/>
        <v>0</v>
      </c>
      <c r="F272" s="27">
        <f t="shared" si="36"/>
        <v>0</v>
      </c>
      <c r="G272" s="28">
        <f t="shared" si="32"/>
        <v>0</v>
      </c>
      <c r="H272" s="27">
        <f t="shared" si="37"/>
        <v>4445.7461582644846</v>
      </c>
      <c r="I272" s="29">
        <f t="shared" si="33"/>
        <v>71.131938532231757</v>
      </c>
    </row>
    <row r="273" spans="2:9" ht="19.899999999999999" customHeight="1" x14ac:dyDescent="0.35">
      <c r="B273" s="10">
        <f t="shared" si="34"/>
        <v>265</v>
      </c>
      <c r="C273" s="11">
        <f t="shared" si="38"/>
        <v>54062</v>
      </c>
      <c r="D273" s="200">
        <f t="shared" si="35"/>
        <v>0</v>
      </c>
      <c r="E273" s="13">
        <f t="shared" si="39"/>
        <v>0</v>
      </c>
      <c r="F273" s="8">
        <f t="shared" si="36"/>
        <v>0</v>
      </c>
      <c r="G273" s="12">
        <f t="shared" si="32"/>
        <v>0</v>
      </c>
      <c r="H273" s="8">
        <f t="shared" si="37"/>
        <v>4381.8392507806766</v>
      </c>
      <c r="I273" s="13">
        <f t="shared" si="33"/>
        <v>70.109428012490824</v>
      </c>
    </row>
    <row r="274" spans="2:9" ht="19.899999999999999" customHeight="1" x14ac:dyDescent="0.35">
      <c r="B274" s="25">
        <f t="shared" si="34"/>
        <v>266</v>
      </c>
      <c r="C274" s="26">
        <f t="shared" si="38"/>
        <v>54093</v>
      </c>
      <c r="D274" s="201">
        <f t="shared" si="35"/>
        <v>0</v>
      </c>
      <c r="E274" s="29">
        <f t="shared" si="39"/>
        <v>0</v>
      </c>
      <c r="F274" s="27">
        <f t="shared" si="36"/>
        <v>0</v>
      </c>
      <c r="G274" s="28">
        <f t="shared" si="32"/>
        <v>0</v>
      </c>
      <c r="H274" s="27">
        <f t="shared" si="37"/>
        <v>4318.8509951224014</v>
      </c>
      <c r="I274" s="29">
        <f t="shared" si="33"/>
        <v>69.101615921958427</v>
      </c>
    </row>
    <row r="275" spans="2:9" ht="19.899999999999999" customHeight="1" x14ac:dyDescent="0.35">
      <c r="B275" s="10">
        <f t="shared" si="34"/>
        <v>267</v>
      </c>
      <c r="C275" s="11">
        <f t="shared" si="38"/>
        <v>54122</v>
      </c>
      <c r="D275" s="200">
        <f t="shared" si="35"/>
        <v>0</v>
      </c>
      <c r="E275" s="13">
        <f t="shared" si="39"/>
        <v>0</v>
      </c>
      <c r="F275" s="8">
        <f t="shared" si="36"/>
        <v>0</v>
      </c>
      <c r="G275" s="12">
        <f t="shared" si="32"/>
        <v>0</v>
      </c>
      <c r="H275" s="8">
        <f t="shared" si="37"/>
        <v>4256.7681858129781</v>
      </c>
      <c r="I275" s="13">
        <f t="shared" si="33"/>
        <v>68.108290973007655</v>
      </c>
    </row>
    <row r="276" spans="2:9" ht="19.899999999999999" customHeight="1" x14ac:dyDescent="0.35">
      <c r="B276" s="25">
        <f t="shared" si="34"/>
        <v>268</v>
      </c>
      <c r="C276" s="26">
        <f t="shared" si="38"/>
        <v>54153</v>
      </c>
      <c r="D276" s="201">
        <f t="shared" si="35"/>
        <v>0</v>
      </c>
      <c r="E276" s="29">
        <f t="shared" si="39"/>
        <v>0</v>
      </c>
      <c r="F276" s="27">
        <f t="shared" si="36"/>
        <v>0</v>
      </c>
      <c r="G276" s="28">
        <f t="shared" si="32"/>
        <v>0</v>
      </c>
      <c r="H276" s="27">
        <f t="shared" si="37"/>
        <v>4195.5778072023913</v>
      </c>
      <c r="I276" s="29">
        <f t="shared" si="33"/>
        <v>67.12924491523826</v>
      </c>
    </row>
    <row r="277" spans="2:9" ht="19.899999999999999" customHeight="1" x14ac:dyDescent="0.35">
      <c r="B277" s="10">
        <f t="shared" si="34"/>
        <v>269</v>
      </c>
      <c r="C277" s="11">
        <f t="shared" si="38"/>
        <v>54183</v>
      </c>
      <c r="D277" s="200">
        <f t="shared" si="35"/>
        <v>0</v>
      </c>
      <c r="E277" s="13">
        <f t="shared" si="39"/>
        <v>0</v>
      </c>
      <c r="F277" s="8">
        <f t="shared" si="36"/>
        <v>0</v>
      </c>
      <c r="G277" s="12">
        <f t="shared" si="32"/>
        <v>0</v>
      </c>
      <c r="H277" s="8">
        <f t="shared" si="37"/>
        <v>4135.2670307385661</v>
      </c>
      <c r="I277" s="13">
        <f t="shared" si="33"/>
        <v>66.164272491817059</v>
      </c>
    </row>
    <row r="278" spans="2:9" ht="19.899999999999999" customHeight="1" x14ac:dyDescent="0.35">
      <c r="B278" s="25">
        <f t="shared" si="34"/>
        <v>270</v>
      </c>
      <c r="C278" s="26">
        <f t="shared" si="38"/>
        <v>54214</v>
      </c>
      <c r="D278" s="201">
        <f t="shared" si="35"/>
        <v>0</v>
      </c>
      <c r="E278" s="29">
        <f t="shared" si="39"/>
        <v>0</v>
      </c>
      <c r="F278" s="27">
        <f t="shared" si="36"/>
        <v>0</v>
      </c>
      <c r="G278" s="28">
        <f t="shared" si="32"/>
        <v>0</v>
      </c>
      <c r="H278" s="27">
        <f t="shared" si="37"/>
        <v>4075.8232122778613</v>
      </c>
      <c r="I278" s="29">
        <f t="shared" si="33"/>
        <v>65.213171396445787</v>
      </c>
    </row>
    <row r="279" spans="2:9" ht="19.899999999999999" customHeight="1" x14ac:dyDescent="0.35">
      <c r="B279" s="10">
        <f t="shared" si="34"/>
        <v>271</v>
      </c>
      <c r="C279" s="11">
        <f t="shared" si="38"/>
        <v>54244</v>
      </c>
      <c r="D279" s="200">
        <f t="shared" si="35"/>
        <v>0</v>
      </c>
      <c r="E279" s="13">
        <f t="shared" si="39"/>
        <v>0</v>
      </c>
      <c r="F279" s="8">
        <f t="shared" si="36"/>
        <v>0</v>
      </c>
      <c r="G279" s="12">
        <f t="shared" si="32"/>
        <v>0</v>
      </c>
      <c r="H279" s="8">
        <f t="shared" si="37"/>
        <v>4017.2338894342288</v>
      </c>
      <c r="I279" s="13">
        <f t="shared" si="33"/>
        <v>64.275742230947657</v>
      </c>
    </row>
    <row r="280" spans="2:9" ht="19.899999999999999" customHeight="1" x14ac:dyDescent="0.35">
      <c r="B280" s="25">
        <f t="shared" si="34"/>
        <v>272</v>
      </c>
      <c r="C280" s="26">
        <f t="shared" si="38"/>
        <v>54275</v>
      </c>
      <c r="D280" s="201">
        <f t="shared" si="35"/>
        <v>0</v>
      </c>
      <c r="E280" s="29">
        <f t="shared" si="39"/>
        <v>0</v>
      </c>
      <c r="F280" s="27">
        <f t="shared" si="36"/>
        <v>0</v>
      </c>
      <c r="G280" s="28">
        <f t="shared" si="32"/>
        <v>0</v>
      </c>
      <c r="H280" s="27">
        <f t="shared" si="37"/>
        <v>3959.486778966475</v>
      </c>
      <c r="I280" s="29">
        <f t="shared" si="33"/>
        <v>63.351788463463599</v>
      </c>
    </row>
    <row r="281" spans="2:9" ht="19.899999999999999" customHeight="1" x14ac:dyDescent="0.35">
      <c r="B281" s="10">
        <f t="shared" si="34"/>
        <v>273</v>
      </c>
      <c r="C281" s="11">
        <f t="shared" si="38"/>
        <v>54306</v>
      </c>
      <c r="D281" s="200">
        <f t="shared" si="35"/>
        <v>0</v>
      </c>
      <c r="E281" s="13">
        <f t="shared" si="39"/>
        <v>0</v>
      </c>
      <c r="F281" s="8">
        <f t="shared" si="36"/>
        <v>0</v>
      </c>
      <c r="G281" s="12">
        <f t="shared" si="32"/>
        <v>0</v>
      </c>
      <c r="H281" s="8">
        <f t="shared" si="37"/>
        <v>3902.5697742030834</v>
      </c>
      <c r="I281" s="13">
        <f t="shared" si="33"/>
        <v>62.441116387249338</v>
      </c>
    </row>
    <row r="282" spans="2:9" ht="19.899999999999999" customHeight="1" x14ac:dyDescent="0.35">
      <c r="B282" s="25">
        <f t="shared" si="34"/>
        <v>274</v>
      </c>
      <c r="C282" s="26">
        <f t="shared" si="38"/>
        <v>54336</v>
      </c>
      <c r="D282" s="201">
        <f t="shared" si="35"/>
        <v>0</v>
      </c>
      <c r="E282" s="29">
        <f t="shared" si="39"/>
        <v>0</v>
      </c>
      <c r="F282" s="27">
        <f t="shared" si="36"/>
        <v>0</v>
      </c>
      <c r="G282" s="28">
        <f t="shared" si="32"/>
        <v>0</v>
      </c>
      <c r="H282" s="27">
        <f t="shared" si="37"/>
        <v>3846.470942504051</v>
      </c>
      <c r="I282" s="29">
        <f t="shared" si="33"/>
        <v>61.543535080064814</v>
      </c>
    </row>
    <row r="283" spans="2:9" ht="19.899999999999999" customHeight="1" x14ac:dyDescent="0.35">
      <c r="B283" s="10">
        <f t="shared" si="34"/>
        <v>275</v>
      </c>
      <c r="C283" s="11">
        <f t="shared" si="38"/>
        <v>54367</v>
      </c>
      <c r="D283" s="200">
        <f t="shared" si="35"/>
        <v>0</v>
      </c>
      <c r="E283" s="13">
        <f t="shared" si="39"/>
        <v>0</v>
      </c>
      <c r="F283" s="8">
        <f t="shared" si="36"/>
        <v>0</v>
      </c>
      <c r="G283" s="12">
        <f t="shared" si="32"/>
        <v>0</v>
      </c>
      <c r="H283" s="8">
        <f t="shared" si="37"/>
        <v>3791.1785227592131</v>
      </c>
      <c r="I283" s="13">
        <f t="shared" si="33"/>
        <v>60.658856364147411</v>
      </c>
    </row>
    <row r="284" spans="2:9" ht="19.899999999999999" customHeight="1" x14ac:dyDescent="0.35">
      <c r="B284" s="25">
        <f t="shared" si="34"/>
        <v>276</v>
      </c>
      <c r="C284" s="26">
        <f t="shared" si="38"/>
        <v>54397</v>
      </c>
      <c r="D284" s="201">
        <f t="shared" si="35"/>
        <v>0</v>
      </c>
      <c r="E284" s="29">
        <f t="shared" si="39"/>
        <v>0</v>
      </c>
      <c r="F284" s="27">
        <f t="shared" si="36"/>
        <v>0</v>
      </c>
      <c r="G284" s="28">
        <f t="shared" si="32"/>
        <v>0</v>
      </c>
      <c r="H284" s="27">
        <f t="shared" si="37"/>
        <v>3736.6809229225291</v>
      </c>
      <c r="I284" s="29">
        <f t="shared" si="33"/>
        <v>59.786894766760469</v>
      </c>
    </row>
    <row r="285" spans="2:9" ht="19.899999999999999" customHeight="1" x14ac:dyDescent="0.35">
      <c r="B285" s="10">
        <f t="shared" si="34"/>
        <v>277</v>
      </c>
      <c r="C285" s="11">
        <f t="shared" si="38"/>
        <v>54428</v>
      </c>
      <c r="D285" s="200">
        <f t="shared" si="35"/>
        <v>0</v>
      </c>
      <c r="E285" s="13">
        <f t="shared" si="39"/>
        <v>0</v>
      </c>
      <c r="F285" s="8">
        <f t="shared" si="36"/>
        <v>0</v>
      </c>
      <c r="G285" s="12">
        <f t="shared" si="32"/>
        <v>0</v>
      </c>
      <c r="H285" s="8">
        <f t="shared" si="37"/>
        <v>3682.9667175818131</v>
      </c>
      <c r="I285" s="13">
        <f t="shared" si="33"/>
        <v>58.927467481309009</v>
      </c>
    </row>
    <row r="286" spans="2:9" ht="19.899999999999999" customHeight="1" x14ac:dyDescent="0.35">
      <c r="B286" s="25">
        <f t="shared" si="34"/>
        <v>278</v>
      </c>
      <c r="C286" s="26">
        <f t="shared" si="38"/>
        <v>54459</v>
      </c>
      <c r="D286" s="201">
        <f t="shared" si="35"/>
        <v>0</v>
      </c>
      <c r="E286" s="29">
        <f t="shared" si="39"/>
        <v>0</v>
      </c>
      <c r="F286" s="27">
        <f t="shared" si="36"/>
        <v>0</v>
      </c>
      <c r="G286" s="28">
        <f t="shared" si="32"/>
        <v>0</v>
      </c>
      <c r="H286" s="27">
        <f t="shared" si="37"/>
        <v>3630.0246455633951</v>
      </c>
      <c r="I286" s="29">
        <f t="shared" si="33"/>
        <v>58.080394329014325</v>
      </c>
    </row>
    <row r="287" spans="2:9" ht="19.899999999999999" customHeight="1" x14ac:dyDescent="0.35">
      <c r="B287" s="10">
        <f t="shared" si="34"/>
        <v>279</v>
      </c>
      <c r="C287" s="11">
        <f t="shared" si="38"/>
        <v>54487</v>
      </c>
      <c r="D287" s="200">
        <f t="shared" si="35"/>
        <v>0</v>
      </c>
      <c r="E287" s="13">
        <f t="shared" si="39"/>
        <v>0</v>
      </c>
      <c r="F287" s="8">
        <f t="shared" si="36"/>
        <v>0</v>
      </c>
      <c r="G287" s="12">
        <f t="shared" si="32"/>
        <v>0</v>
      </c>
      <c r="H287" s="8">
        <f t="shared" si="37"/>
        <v>3577.8436075712211</v>
      </c>
      <c r="I287" s="13">
        <f t="shared" si="33"/>
        <v>57.245497721139536</v>
      </c>
    </row>
    <row r="288" spans="2:9" ht="19.899999999999999" customHeight="1" x14ac:dyDescent="0.35">
      <c r="B288" s="25">
        <f t="shared" si="34"/>
        <v>280</v>
      </c>
      <c r="C288" s="26">
        <f t="shared" si="38"/>
        <v>54518</v>
      </c>
      <c r="D288" s="201">
        <f t="shared" si="35"/>
        <v>0</v>
      </c>
      <c r="E288" s="29">
        <f t="shared" si="39"/>
        <v>0</v>
      </c>
      <c r="F288" s="27">
        <f t="shared" si="36"/>
        <v>0</v>
      </c>
      <c r="G288" s="28">
        <f t="shared" si="32"/>
        <v>0</v>
      </c>
      <c r="H288" s="27">
        <f t="shared" si="37"/>
        <v>3526.4126638598855</v>
      </c>
      <c r="I288" s="29">
        <f t="shared" si="33"/>
        <v>56.422602621758166</v>
      </c>
    </row>
    <row r="289" spans="2:9" ht="19.899999999999999" customHeight="1" x14ac:dyDescent="0.35">
      <c r="B289" s="10">
        <f t="shared" si="34"/>
        <v>281</v>
      </c>
      <c r="C289" s="11">
        <f t="shared" si="38"/>
        <v>54548</v>
      </c>
      <c r="D289" s="200">
        <f t="shared" si="35"/>
        <v>0</v>
      </c>
      <c r="E289" s="13">
        <f t="shared" si="39"/>
        <v>0</v>
      </c>
      <c r="F289" s="8">
        <f t="shared" si="36"/>
        <v>0</v>
      </c>
      <c r="G289" s="12">
        <f t="shared" si="32"/>
        <v>0</v>
      </c>
      <c r="H289" s="8">
        <f t="shared" si="37"/>
        <v>3475.7210319411174</v>
      </c>
      <c r="I289" s="13">
        <f t="shared" si="33"/>
        <v>55.611536511057878</v>
      </c>
    </row>
    <row r="290" spans="2:9" ht="19.899999999999999" customHeight="1" x14ac:dyDescent="0.35">
      <c r="B290" s="25">
        <f t="shared" si="34"/>
        <v>282</v>
      </c>
      <c r="C290" s="26">
        <f t="shared" si="38"/>
        <v>54579</v>
      </c>
      <c r="D290" s="201">
        <f t="shared" si="35"/>
        <v>0</v>
      </c>
      <c r="E290" s="29">
        <f t="shared" si="39"/>
        <v>0</v>
      </c>
      <c r="F290" s="27">
        <f t="shared" si="36"/>
        <v>0</v>
      </c>
      <c r="G290" s="28">
        <f t="shared" si="32"/>
        <v>0</v>
      </c>
      <c r="H290" s="27">
        <f t="shared" si="37"/>
        <v>3425.7580843232317</v>
      </c>
      <c r="I290" s="29">
        <f t="shared" si="33"/>
        <v>54.812129349171713</v>
      </c>
    </row>
    <row r="291" spans="2:9" ht="19.899999999999999" customHeight="1" x14ac:dyDescent="0.35">
      <c r="B291" s="10">
        <f t="shared" si="34"/>
        <v>283</v>
      </c>
      <c r="C291" s="11">
        <f t="shared" si="38"/>
        <v>54609</v>
      </c>
      <c r="D291" s="200">
        <f t="shared" si="35"/>
        <v>0</v>
      </c>
      <c r="E291" s="13">
        <f t="shared" si="39"/>
        <v>0</v>
      </c>
      <c r="F291" s="8">
        <f t="shared" si="36"/>
        <v>0</v>
      </c>
      <c r="G291" s="12">
        <f t="shared" si="32"/>
        <v>0</v>
      </c>
      <c r="H291" s="8">
        <f t="shared" si="37"/>
        <v>3376.5133462830786</v>
      </c>
      <c r="I291" s="13">
        <f t="shared" si="33"/>
        <v>54.02421354052926</v>
      </c>
    </row>
    <row r="292" spans="2:9" ht="19.899999999999999" customHeight="1" x14ac:dyDescent="0.35">
      <c r="B292" s="25">
        <f t="shared" si="34"/>
        <v>284</v>
      </c>
      <c r="C292" s="26">
        <f t="shared" si="38"/>
        <v>54640</v>
      </c>
      <c r="D292" s="201">
        <f t="shared" si="35"/>
        <v>0</v>
      </c>
      <c r="E292" s="29">
        <f t="shared" si="39"/>
        <v>0</v>
      </c>
      <c r="F292" s="27">
        <f t="shared" si="36"/>
        <v>0</v>
      </c>
      <c r="G292" s="28">
        <f t="shared" si="32"/>
        <v>0</v>
      </c>
      <c r="H292" s="27">
        <f t="shared" si="37"/>
        <v>3327.9764936700203</v>
      </c>
      <c r="I292" s="29">
        <f t="shared" si="33"/>
        <v>53.247623898720327</v>
      </c>
    </row>
    <row r="293" spans="2:9" ht="19.899999999999999" customHeight="1" x14ac:dyDescent="0.35">
      <c r="B293" s="10">
        <f t="shared" si="34"/>
        <v>285</v>
      </c>
      <c r="C293" s="11">
        <f t="shared" si="38"/>
        <v>54671</v>
      </c>
      <c r="D293" s="200">
        <f t="shared" si="35"/>
        <v>0</v>
      </c>
      <c r="E293" s="13">
        <f t="shared" si="39"/>
        <v>0</v>
      </c>
      <c r="F293" s="8">
        <f t="shared" si="36"/>
        <v>0</v>
      </c>
      <c r="G293" s="12">
        <f t="shared" si="32"/>
        <v>0</v>
      </c>
      <c r="H293" s="8">
        <f t="shared" si="37"/>
        <v>3280.1373507414728</v>
      </c>
      <c r="I293" s="13">
        <f t="shared" si="33"/>
        <v>52.482197611863569</v>
      </c>
    </row>
    <row r="294" spans="2:9" ht="19.899999999999999" customHeight="1" x14ac:dyDescent="0.35">
      <c r="B294" s="25">
        <f t="shared" si="34"/>
        <v>286</v>
      </c>
      <c r="C294" s="26">
        <f t="shared" si="38"/>
        <v>54701</v>
      </c>
      <c r="D294" s="201">
        <f t="shared" si="35"/>
        <v>0</v>
      </c>
      <c r="E294" s="29">
        <f t="shared" si="39"/>
        <v>0</v>
      </c>
      <c r="F294" s="27">
        <f t="shared" si="36"/>
        <v>0</v>
      </c>
      <c r="G294" s="28">
        <f t="shared" si="32"/>
        <v>0</v>
      </c>
      <c r="H294" s="27">
        <f t="shared" si="37"/>
        <v>3232.9858880295642</v>
      </c>
      <c r="I294" s="29">
        <f t="shared" si="33"/>
        <v>51.727774208473029</v>
      </c>
    </row>
    <row r="295" spans="2:9" ht="19.899999999999999" customHeight="1" x14ac:dyDescent="0.35">
      <c r="B295" s="10">
        <f t="shared" si="34"/>
        <v>287</v>
      </c>
      <c r="C295" s="11">
        <f t="shared" si="38"/>
        <v>54732</v>
      </c>
      <c r="D295" s="200">
        <f t="shared" si="35"/>
        <v>0</v>
      </c>
      <c r="E295" s="13">
        <f t="shared" si="39"/>
        <v>0</v>
      </c>
      <c r="F295" s="8">
        <f t="shared" si="36"/>
        <v>0</v>
      </c>
      <c r="G295" s="12">
        <f t="shared" si="32"/>
        <v>0</v>
      </c>
      <c r="H295" s="8">
        <f t="shared" si="37"/>
        <v>3186.51222023846</v>
      </c>
      <c r="I295" s="13">
        <f t="shared" si="33"/>
        <v>50.984195523815359</v>
      </c>
    </row>
    <row r="296" spans="2:9" ht="19.899999999999999" customHeight="1" x14ac:dyDescent="0.35">
      <c r="B296" s="25">
        <f t="shared" si="34"/>
        <v>288</v>
      </c>
      <c r="C296" s="26">
        <f t="shared" si="38"/>
        <v>54762</v>
      </c>
      <c r="D296" s="201">
        <f t="shared" si="35"/>
        <v>0</v>
      </c>
      <c r="E296" s="29">
        <f t="shared" si="39"/>
        <v>0</v>
      </c>
      <c r="F296" s="27">
        <f t="shared" si="36"/>
        <v>0</v>
      </c>
      <c r="G296" s="28">
        <f t="shared" si="32"/>
        <v>0</v>
      </c>
      <c r="H296" s="27">
        <f t="shared" si="37"/>
        <v>3140.7066041719104</v>
      </c>
      <c r="I296" s="29">
        <f t="shared" si="33"/>
        <v>50.251305666750568</v>
      </c>
    </row>
    <row r="297" spans="2:9" ht="19.899999999999999" customHeight="1" x14ac:dyDescent="0.35">
      <c r="B297" s="10">
        <f t="shared" si="34"/>
        <v>289</v>
      </c>
      <c r="C297" s="11">
        <f t="shared" si="38"/>
        <v>54793</v>
      </c>
      <c r="D297" s="200">
        <f t="shared" si="35"/>
        <v>0</v>
      </c>
      <c r="E297" s="13">
        <f t="shared" si="39"/>
        <v>0</v>
      </c>
      <c r="F297" s="8">
        <f t="shared" si="36"/>
        <v>0</v>
      </c>
      <c r="G297" s="12">
        <f t="shared" si="32"/>
        <v>0</v>
      </c>
      <c r="H297" s="8">
        <f t="shared" si="37"/>
        <v>3095.5594366905912</v>
      </c>
      <c r="I297" s="13">
        <f t="shared" si="33"/>
        <v>49.528950987049463</v>
      </c>
    </row>
    <row r="298" spans="2:9" ht="19.899999999999999" customHeight="1" x14ac:dyDescent="0.35">
      <c r="B298" s="25">
        <f t="shared" si="34"/>
        <v>290</v>
      </c>
      <c r="C298" s="26">
        <f t="shared" si="38"/>
        <v>54824</v>
      </c>
      <c r="D298" s="201">
        <f t="shared" si="35"/>
        <v>0</v>
      </c>
      <c r="E298" s="29">
        <f t="shared" si="39"/>
        <v>0</v>
      </c>
      <c r="F298" s="27">
        <f t="shared" si="36"/>
        <v>0</v>
      </c>
      <c r="G298" s="28">
        <f t="shared" si="32"/>
        <v>0</v>
      </c>
      <c r="H298" s="27">
        <f t="shared" si="37"/>
        <v>3051.0612526988084</v>
      </c>
      <c r="I298" s="29">
        <f t="shared" si="33"/>
        <v>48.816980043180934</v>
      </c>
    </row>
    <row r="299" spans="2:9" ht="19.899999999999999" customHeight="1" x14ac:dyDescent="0.35">
      <c r="B299" s="10">
        <f t="shared" si="34"/>
        <v>291</v>
      </c>
      <c r="C299" s="11">
        <f t="shared" si="38"/>
        <v>54852</v>
      </c>
      <c r="D299" s="200">
        <f t="shared" si="35"/>
        <v>0</v>
      </c>
      <c r="E299" s="13">
        <f t="shared" si="39"/>
        <v>0</v>
      </c>
      <c r="F299" s="8">
        <f t="shared" si="36"/>
        <v>0</v>
      </c>
      <c r="G299" s="12">
        <f t="shared" si="32"/>
        <v>0</v>
      </c>
      <c r="H299" s="8">
        <f t="shared" si="37"/>
        <v>3007.2027231601423</v>
      </c>
      <c r="I299" s="13">
        <f t="shared" si="33"/>
        <v>48.115243570562278</v>
      </c>
    </row>
    <row r="300" spans="2:9" ht="19.899999999999999" customHeight="1" x14ac:dyDescent="0.35">
      <c r="B300" s="25">
        <f t="shared" si="34"/>
        <v>292</v>
      </c>
      <c r="C300" s="26">
        <f t="shared" si="38"/>
        <v>54883</v>
      </c>
      <c r="D300" s="201">
        <f t="shared" si="35"/>
        <v>0</v>
      </c>
      <c r="E300" s="29">
        <f t="shared" si="39"/>
        <v>0</v>
      </c>
      <c r="F300" s="27">
        <f t="shared" si="36"/>
        <v>0</v>
      </c>
      <c r="G300" s="28">
        <f t="shared" si="32"/>
        <v>0</v>
      </c>
      <c r="H300" s="27">
        <f t="shared" si="37"/>
        <v>2963.9746531416167</v>
      </c>
      <c r="I300" s="29">
        <f t="shared" si="33"/>
        <v>47.423594450265867</v>
      </c>
    </row>
    <row r="301" spans="2:9" ht="19.899999999999999" customHeight="1" x14ac:dyDescent="0.35">
      <c r="B301" s="10">
        <f t="shared" si="34"/>
        <v>293</v>
      </c>
      <c r="C301" s="11">
        <f t="shared" si="38"/>
        <v>54913</v>
      </c>
      <c r="D301" s="200">
        <f t="shared" si="35"/>
        <v>0</v>
      </c>
      <c r="E301" s="13">
        <f t="shared" si="39"/>
        <v>0</v>
      </c>
      <c r="F301" s="8">
        <f t="shared" si="36"/>
        <v>0</v>
      </c>
      <c r="G301" s="12">
        <f t="shared" si="32"/>
        <v>0</v>
      </c>
      <c r="H301" s="8">
        <f t="shared" si="37"/>
        <v>2921.3679798859812</v>
      </c>
      <c r="I301" s="13">
        <f t="shared" si="33"/>
        <v>46.741887678175701</v>
      </c>
    </row>
    <row r="302" spans="2:9" ht="19.899999999999999" customHeight="1" x14ac:dyDescent="0.35">
      <c r="B302" s="25">
        <f t="shared" si="34"/>
        <v>294</v>
      </c>
      <c r="C302" s="26">
        <f t="shared" si="38"/>
        <v>54944</v>
      </c>
      <c r="D302" s="201">
        <f t="shared" si="35"/>
        <v>0</v>
      </c>
      <c r="E302" s="29">
        <f t="shared" si="39"/>
        <v>0</v>
      </c>
      <c r="F302" s="27">
        <f t="shared" si="36"/>
        <v>0</v>
      </c>
      <c r="G302" s="28">
        <f t="shared" si="32"/>
        <v>0</v>
      </c>
      <c r="H302" s="27">
        <f t="shared" si="37"/>
        <v>2879.3737709117077</v>
      </c>
      <c r="I302" s="29">
        <f t="shared" si="33"/>
        <v>46.069980334587321</v>
      </c>
    </row>
    <row r="303" spans="2:9" ht="19.899999999999999" customHeight="1" x14ac:dyDescent="0.35">
      <c r="B303" s="10">
        <f t="shared" si="34"/>
        <v>295</v>
      </c>
      <c r="C303" s="11">
        <f t="shared" si="38"/>
        <v>54974</v>
      </c>
      <c r="D303" s="200">
        <f t="shared" si="35"/>
        <v>0</v>
      </c>
      <c r="E303" s="13">
        <f t="shared" si="39"/>
        <v>0</v>
      </c>
      <c r="F303" s="8">
        <f t="shared" si="36"/>
        <v>0</v>
      </c>
      <c r="G303" s="12">
        <f t="shared" si="32"/>
        <v>0</v>
      </c>
      <c r="H303" s="8">
        <f t="shared" si="37"/>
        <v>2837.9832221402971</v>
      </c>
      <c r="I303" s="13">
        <f t="shared" si="33"/>
        <v>45.407731554244755</v>
      </c>
    </row>
    <row r="304" spans="2:9" ht="19.899999999999999" customHeight="1" x14ac:dyDescent="0.35">
      <c r="B304" s="25">
        <f t="shared" si="34"/>
        <v>296</v>
      </c>
      <c r="C304" s="26">
        <f t="shared" si="38"/>
        <v>55005</v>
      </c>
      <c r="D304" s="201">
        <f t="shared" si="35"/>
        <v>0</v>
      </c>
      <c r="E304" s="29">
        <f t="shared" si="39"/>
        <v>0</v>
      </c>
      <c r="F304" s="27">
        <f t="shared" si="36"/>
        <v>0</v>
      </c>
      <c r="G304" s="28">
        <f t="shared" si="32"/>
        <v>0</v>
      </c>
      <c r="H304" s="27">
        <f t="shared" si="37"/>
        <v>2797.1876560505048</v>
      </c>
      <c r="I304" s="29">
        <f t="shared" si="33"/>
        <v>44.755002496808075</v>
      </c>
    </row>
    <row r="305" spans="2:9" ht="19.899999999999999" customHeight="1" x14ac:dyDescent="0.35">
      <c r="B305" s="10">
        <f t="shared" si="34"/>
        <v>297</v>
      </c>
      <c r="C305" s="11">
        <f t="shared" si="38"/>
        <v>55036</v>
      </c>
      <c r="D305" s="200">
        <f t="shared" si="35"/>
        <v>0</v>
      </c>
      <c r="E305" s="13">
        <f t="shared" si="39"/>
        <v>0</v>
      </c>
      <c r="F305" s="8">
        <f t="shared" si="36"/>
        <v>0</v>
      </c>
      <c r="G305" s="12">
        <f t="shared" si="32"/>
        <v>0</v>
      </c>
      <c r="H305" s="8">
        <f t="shared" si="37"/>
        <v>2756.9785198591007</v>
      </c>
      <c r="I305" s="13">
        <f t="shared" si="33"/>
        <v>44.111656317745613</v>
      </c>
    </row>
    <row r="306" spans="2:9" ht="19.899999999999999" customHeight="1" x14ac:dyDescent="0.35">
      <c r="B306" s="25">
        <f t="shared" si="34"/>
        <v>298</v>
      </c>
      <c r="C306" s="26">
        <f t="shared" si="38"/>
        <v>55066</v>
      </c>
      <c r="D306" s="201">
        <f t="shared" si="35"/>
        <v>0</v>
      </c>
      <c r="E306" s="29">
        <f t="shared" si="39"/>
        <v>0</v>
      </c>
      <c r="F306" s="27">
        <f t="shared" si="36"/>
        <v>0</v>
      </c>
      <c r="G306" s="28">
        <f t="shared" si="32"/>
        <v>0</v>
      </c>
      <c r="H306" s="27">
        <f t="shared" si="37"/>
        <v>2717.3473837277788</v>
      </c>
      <c r="I306" s="29">
        <f t="shared" si="33"/>
        <v>43.477558139644465</v>
      </c>
    </row>
    <row r="307" spans="2:9" ht="19.899999999999999" customHeight="1" x14ac:dyDescent="0.35">
      <c r="B307" s="10">
        <f t="shared" si="34"/>
        <v>299</v>
      </c>
      <c r="C307" s="11">
        <f t="shared" si="38"/>
        <v>55097</v>
      </c>
      <c r="D307" s="200">
        <f t="shared" si="35"/>
        <v>0</v>
      </c>
      <c r="E307" s="13">
        <f t="shared" si="39"/>
        <v>0</v>
      </c>
      <c r="F307" s="8">
        <f t="shared" si="36"/>
        <v>0</v>
      </c>
      <c r="G307" s="12">
        <f t="shared" si="32"/>
        <v>0</v>
      </c>
      <c r="H307" s="8">
        <f t="shared" si="37"/>
        <v>2678.2859389958444</v>
      </c>
      <c r="I307" s="13">
        <f t="shared" si="33"/>
        <v>42.852575023933511</v>
      </c>
    </row>
    <row r="308" spans="2:9" ht="19.899999999999999" customHeight="1" x14ac:dyDescent="0.35">
      <c r="B308" s="25">
        <f t="shared" si="34"/>
        <v>300</v>
      </c>
      <c r="C308" s="26">
        <f t="shared" si="38"/>
        <v>55127</v>
      </c>
      <c r="D308" s="201">
        <f t="shared" si="35"/>
        <v>0</v>
      </c>
      <c r="E308" s="29">
        <f t="shared" si="39"/>
        <v>0</v>
      </c>
      <c r="F308" s="27">
        <f t="shared" si="36"/>
        <v>0</v>
      </c>
      <c r="G308" s="28">
        <f t="shared" si="32"/>
        <v>0</v>
      </c>
      <c r="H308" s="27">
        <f t="shared" si="37"/>
        <v>2639.7859964383033</v>
      </c>
      <c r="I308" s="29">
        <f t="shared" si="33"/>
        <v>42.236575943012852</v>
      </c>
    </row>
    <row r="309" spans="2:9" ht="19.899999999999999" customHeight="1" x14ac:dyDescent="0.35">
      <c r="B309" s="10">
        <f t="shared" si="34"/>
        <v>301</v>
      </c>
      <c r="C309" s="11">
        <f t="shared" si="38"/>
        <v>55158</v>
      </c>
      <c r="D309" s="200">
        <f t="shared" si="35"/>
        <v>0</v>
      </c>
      <c r="E309" s="13">
        <f t="shared" si="39"/>
        <v>0</v>
      </c>
      <c r="F309" s="8">
        <f t="shared" si="36"/>
        <v>0</v>
      </c>
      <c r="G309" s="12">
        <f t="shared" si="32"/>
        <v>0</v>
      </c>
      <c r="H309" s="8">
        <f t="shared" si="37"/>
        <v>2601.8394845489943</v>
      </c>
      <c r="I309" s="13">
        <f t="shared" si="33"/>
        <v>41.629431752783908</v>
      </c>
    </row>
    <row r="310" spans="2:9" ht="19.899999999999999" customHeight="1" x14ac:dyDescent="0.35">
      <c r="B310" s="25">
        <f t="shared" si="34"/>
        <v>302</v>
      </c>
      <c r="C310" s="26">
        <f t="shared" si="38"/>
        <v>55189</v>
      </c>
      <c r="D310" s="201">
        <f t="shared" si="35"/>
        <v>0</v>
      </c>
      <c r="E310" s="29">
        <f t="shared" si="39"/>
        <v>0</v>
      </c>
      <c r="F310" s="27">
        <f t="shared" si="36"/>
        <v>0</v>
      </c>
      <c r="G310" s="28">
        <f t="shared" si="32"/>
        <v>0</v>
      </c>
      <c r="H310" s="27">
        <f t="shared" si="37"/>
        <v>2564.4384478483967</v>
      </c>
      <c r="I310" s="29">
        <f t="shared" si="33"/>
        <v>41.031015165574345</v>
      </c>
    </row>
    <row r="311" spans="2:9" ht="19.899999999999999" customHeight="1" x14ac:dyDescent="0.35">
      <c r="B311" s="10">
        <f t="shared" si="34"/>
        <v>303</v>
      </c>
      <c r="C311" s="11">
        <f t="shared" si="38"/>
        <v>55217</v>
      </c>
      <c r="D311" s="200">
        <f t="shared" si="35"/>
        <v>0</v>
      </c>
      <c r="E311" s="13">
        <f t="shared" si="39"/>
        <v>0</v>
      </c>
      <c r="F311" s="8">
        <f t="shared" si="36"/>
        <v>0</v>
      </c>
      <c r="G311" s="12">
        <f t="shared" si="32"/>
        <v>0</v>
      </c>
      <c r="H311" s="8">
        <f t="shared" si="37"/>
        <v>2527.5750452157677</v>
      </c>
      <c r="I311" s="13">
        <f t="shared" si="33"/>
        <v>40.441200723452283</v>
      </c>
    </row>
    <row r="312" spans="2:9" ht="19.899999999999999" customHeight="1" x14ac:dyDescent="0.35">
      <c r="B312" s="25">
        <f t="shared" si="34"/>
        <v>304</v>
      </c>
      <c r="C312" s="26">
        <f t="shared" si="38"/>
        <v>55248</v>
      </c>
      <c r="D312" s="201">
        <f t="shared" si="35"/>
        <v>0</v>
      </c>
      <c r="E312" s="29">
        <f t="shared" si="39"/>
        <v>0</v>
      </c>
      <c r="F312" s="27">
        <f t="shared" si="36"/>
        <v>0</v>
      </c>
      <c r="G312" s="28">
        <f t="shared" si="32"/>
        <v>0</v>
      </c>
      <c r="H312" s="27">
        <f t="shared" si="37"/>
        <v>2491.241548245252</v>
      </c>
      <c r="I312" s="29">
        <f t="shared" si="33"/>
        <v>39.85986477192403</v>
      </c>
    </row>
    <row r="313" spans="2:9" ht="19.899999999999999" customHeight="1" x14ac:dyDescent="0.35">
      <c r="B313" s="10">
        <f t="shared" si="34"/>
        <v>305</v>
      </c>
      <c r="C313" s="11">
        <f t="shared" si="38"/>
        <v>55278</v>
      </c>
      <c r="D313" s="200">
        <f t="shared" si="35"/>
        <v>0</v>
      </c>
      <c r="E313" s="13">
        <f t="shared" si="39"/>
        <v>0</v>
      </c>
      <c r="F313" s="8">
        <f t="shared" si="36"/>
        <v>0</v>
      </c>
      <c r="G313" s="12">
        <f t="shared" si="32"/>
        <v>0</v>
      </c>
      <c r="H313" s="8">
        <f t="shared" si="37"/>
        <v>2455.4303396256223</v>
      </c>
      <c r="I313" s="13">
        <f t="shared" si="33"/>
        <v>39.28688543400996</v>
      </c>
    </row>
    <row r="314" spans="2:9" ht="19.899999999999999" customHeight="1" x14ac:dyDescent="0.35">
      <c r="B314" s="25">
        <f t="shared" si="34"/>
        <v>306</v>
      </c>
      <c r="C314" s="26">
        <f t="shared" si="38"/>
        <v>55309</v>
      </c>
      <c r="D314" s="201">
        <f t="shared" si="35"/>
        <v>0</v>
      </c>
      <c r="E314" s="29">
        <f t="shared" si="39"/>
        <v>0</v>
      </c>
      <c r="F314" s="27">
        <f t="shared" si="36"/>
        <v>0</v>
      </c>
      <c r="G314" s="28">
        <f t="shared" si="32"/>
        <v>0</v>
      </c>
      <c r="H314" s="27">
        <f t="shared" si="37"/>
        <v>2420.133911543312</v>
      </c>
      <c r="I314" s="29">
        <f t="shared" si="33"/>
        <v>38.722142584692996</v>
      </c>
    </row>
    <row r="315" spans="2:9" ht="19.899999999999999" customHeight="1" x14ac:dyDescent="0.35">
      <c r="B315" s="10">
        <f t="shared" si="34"/>
        <v>307</v>
      </c>
      <c r="C315" s="11">
        <f t="shared" si="38"/>
        <v>55339</v>
      </c>
      <c r="D315" s="200">
        <f t="shared" si="35"/>
        <v>0</v>
      </c>
      <c r="E315" s="13">
        <f t="shared" si="39"/>
        <v>0</v>
      </c>
      <c r="F315" s="8">
        <f t="shared" si="36"/>
        <v>0</v>
      </c>
      <c r="G315" s="12">
        <f t="shared" si="32"/>
        <v>0</v>
      </c>
      <c r="H315" s="8">
        <f t="shared" si="37"/>
        <v>2385.3448641084042</v>
      </c>
      <c r="I315" s="13">
        <f t="shared" si="33"/>
        <v>38.165517825734469</v>
      </c>
    </row>
    <row r="316" spans="2:9" ht="19.899999999999999" customHeight="1" x14ac:dyDescent="0.35">
      <c r="B316" s="25">
        <f t="shared" si="34"/>
        <v>308</v>
      </c>
      <c r="C316" s="26">
        <f t="shared" si="38"/>
        <v>55370</v>
      </c>
      <c r="D316" s="201">
        <f t="shared" si="35"/>
        <v>0</v>
      </c>
      <c r="E316" s="29">
        <f t="shared" si="39"/>
        <v>0</v>
      </c>
      <c r="F316" s="27">
        <f t="shared" si="36"/>
        <v>0</v>
      </c>
      <c r="G316" s="28">
        <f t="shared" si="32"/>
        <v>0</v>
      </c>
      <c r="H316" s="27">
        <f t="shared" si="37"/>
        <v>2351.0559038032438</v>
      </c>
      <c r="I316" s="29">
        <f t="shared" si="33"/>
        <v>37.616894460851903</v>
      </c>
    </row>
    <row r="317" spans="2:9" ht="19.899999999999999" customHeight="1" x14ac:dyDescent="0.35">
      <c r="B317" s="10">
        <f t="shared" si="34"/>
        <v>309</v>
      </c>
      <c r="C317" s="11">
        <f t="shared" si="38"/>
        <v>55401</v>
      </c>
      <c r="D317" s="200">
        <f t="shared" si="35"/>
        <v>0</v>
      </c>
      <c r="E317" s="13">
        <f t="shared" si="39"/>
        <v>0</v>
      </c>
      <c r="F317" s="8">
        <f t="shared" si="36"/>
        <v>0</v>
      </c>
      <c r="G317" s="12">
        <f t="shared" si="32"/>
        <v>0</v>
      </c>
      <c r="H317" s="8">
        <f t="shared" si="37"/>
        <v>2317.2598419533547</v>
      </c>
      <c r="I317" s="13">
        <f t="shared" si="33"/>
        <v>37.076157471253673</v>
      </c>
    </row>
    <row r="318" spans="2:9" ht="19.899999999999999" customHeight="1" x14ac:dyDescent="0.35">
      <c r="B318" s="25">
        <f t="shared" si="34"/>
        <v>310</v>
      </c>
      <c r="C318" s="26">
        <f t="shared" si="38"/>
        <v>55431</v>
      </c>
      <c r="D318" s="201">
        <f t="shared" si="35"/>
        <v>0</v>
      </c>
      <c r="E318" s="29">
        <f t="shared" si="39"/>
        <v>0</v>
      </c>
      <c r="F318" s="27">
        <f t="shared" si="36"/>
        <v>0</v>
      </c>
      <c r="G318" s="28">
        <f t="shared" si="32"/>
        <v>0</v>
      </c>
      <c r="H318" s="27">
        <f t="shared" si="37"/>
        <v>2283.9495932203349</v>
      </c>
      <c r="I318" s="29">
        <f t="shared" si="33"/>
        <v>36.543193491525358</v>
      </c>
    </row>
    <row r="319" spans="2:9" ht="19.899999999999999" customHeight="1" x14ac:dyDescent="0.35">
      <c r="B319" s="10">
        <f t="shared" si="34"/>
        <v>311</v>
      </c>
      <c r="C319" s="11">
        <f t="shared" si="38"/>
        <v>55462</v>
      </c>
      <c r="D319" s="200">
        <f t="shared" si="35"/>
        <v>0</v>
      </c>
      <c r="E319" s="13">
        <f t="shared" si="39"/>
        <v>0</v>
      </c>
      <c r="F319" s="8">
        <f t="shared" si="36"/>
        <v>0</v>
      </c>
      <c r="G319" s="12">
        <f t="shared" si="32"/>
        <v>0</v>
      </c>
      <c r="H319" s="8">
        <f t="shared" si="37"/>
        <v>2251.1181741164173</v>
      </c>
      <c r="I319" s="13">
        <f t="shared" si="33"/>
        <v>36.017890785862676</v>
      </c>
    </row>
    <row r="320" spans="2:9" ht="19.899999999999999" customHeight="1" x14ac:dyDescent="0.35">
      <c r="B320" s="25">
        <f t="shared" si="34"/>
        <v>312</v>
      </c>
      <c r="C320" s="26">
        <f t="shared" si="38"/>
        <v>55492</v>
      </c>
      <c r="D320" s="201">
        <f t="shared" si="35"/>
        <v>0</v>
      </c>
      <c r="E320" s="29">
        <f t="shared" si="39"/>
        <v>0</v>
      </c>
      <c r="F320" s="27">
        <f t="shared" si="36"/>
        <v>0</v>
      </c>
      <c r="G320" s="28">
        <f t="shared" si="32"/>
        <v>0</v>
      </c>
      <c r="H320" s="27">
        <f t="shared" si="37"/>
        <v>2218.7587015403815</v>
      </c>
      <c r="I320" s="29">
        <f t="shared" si="33"/>
        <v>35.500139224646105</v>
      </c>
    </row>
    <row r="321" spans="2:9" ht="19.899999999999999" customHeight="1" x14ac:dyDescent="0.35">
      <c r="B321" s="10">
        <f t="shared" si="34"/>
        <v>313</v>
      </c>
      <c r="C321" s="11">
        <f t="shared" si="38"/>
        <v>55523</v>
      </c>
      <c r="D321" s="200">
        <f t="shared" si="35"/>
        <v>0</v>
      </c>
      <c r="E321" s="13">
        <f t="shared" si="39"/>
        <v>0</v>
      </c>
      <c r="F321" s="8">
        <f t="shared" si="36"/>
        <v>0</v>
      </c>
      <c r="G321" s="12">
        <f t="shared" si="32"/>
        <v>0</v>
      </c>
      <c r="H321" s="8">
        <f t="shared" si="37"/>
        <v>2186.8643913345131</v>
      </c>
      <c r="I321" s="13">
        <f t="shared" si="33"/>
        <v>34.989830261352211</v>
      </c>
    </row>
    <row r="322" spans="2:9" ht="19.899999999999999" customHeight="1" x14ac:dyDescent="0.35">
      <c r="B322" s="25">
        <f t="shared" si="34"/>
        <v>314</v>
      </c>
      <c r="C322" s="26">
        <f t="shared" si="38"/>
        <v>55554</v>
      </c>
      <c r="D322" s="201">
        <f t="shared" si="35"/>
        <v>0</v>
      </c>
      <c r="E322" s="29">
        <f t="shared" si="39"/>
        <v>0</v>
      </c>
      <c r="F322" s="27">
        <f t="shared" si="36"/>
        <v>0</v>
      </c>
      <c r="G322" s="28">
        <f t="shared" si="32"/>
        <v>0</v>
      </c>
      <c r="H322" s="27">
        <f t="shared" si="37"/>
        <v>2155.4285568623068</v>
      </c>
      <c r="I322" s="29">
        <f t="shared" si="33"/>
        <v>34.486856909796906</v>
      </c>
    </row>
    <row r="323" spans="2:9" ht="19.899999999999999" customHeight="1" x14ac:dyDescent="0.35">
      <c r="B323" s="10">
        <f t="shared" si="34"/>
        <v>315</v>
      </c>
      <c r="C323" s="11">
        <f t="shared" si="38"/>
        <v>55583</v>
      </c>
      <c r="D323" s="200">
        <f t="shared" si="35"/>
        <v>0</v>
      </c>
      <c r="E323" s="13">
        <f t="shared" si="39"/>
        <v>0</v>
      </c>
      <c r="F323" s="8">
        <f t="shared" si="36"/>
        <v>0</v>
      </c>
      <c r="G323" s="12">
        <f t="shared" si="32"/>
        <v>0</v>
      </c>
      <c r="H323" s="8">
        <f t="shared" si="37"/>
        <v>2124.4446076066142</v>
      </c>
      <c r="I323" s="13">
        <f t="shared" si="33"/>
        <v>33.99111372170583</v>
      </c>
    </row>
    <row r="324" spans="2:9" ht="19.899999999999999" customHeight="1" x14ac:dyDescent="0.35">
      <c r="B324" s="25">
        <f t="shared" si="34"/>
        <v>316</v>
      </c>
      <c r="C324" s="26">
        <f t="shared" si="38"/>
        <v>55614</v>
      </c>
      <c r="D324" s="201">
        <f t="shared" si="35"/>
        <v>0</v>
      </c>
      <c r="E324" s="29">
        <f t="shared" si="39"/>
        <v>0</v>
      </c>
      <c r="F324" s="27">
        <f t="shared" si="36"/>
        <v>0</v>
      </c>
      <c r="G324" s="28">
        <f t="shared" si="32"/>
        <v>0</v>
      </c>
      <c r="H324" s="27">
        <f t="shared" si="37"/>
        <v>2093.9060477879425</v>
      </c>
      <c r="I324" s="29">
        <f t="shared" si="33"/>
        <v>33.502496764607081</v>
      </c>
    </row>
    <row r="325" spans="2:9" ht="19.899999999999999" customHeight="1" x14ac:dyDescent="0.35">
      <c r="B325" s="10">
        <f t="shared" si="34"/>
        <v>317</v>
      </c>
      <c r="C325" s="11">
        <f t="shared" si="38"/>
        <v>55644</v>
      </c>
      <c r="D325" s="200">
        <f t="shared" si="35"/>
        <v>0</v>
      </c>
      <c r="E325" s="13">
        <f t="shared" si="39"/>
        <v>0</v>
      </c>
      <c r="F325" s="8">
        <f t="shared" si="36"/>
        <v>0</v>
      </c>
      <c r="G325" s="12">
        <f t="shared" si="32"/>
        <v>0</v>
      </c>
      <c r="H325" s="8">
        <f t="shared" si="37"/>
        <v>2063.8064750026156</v>
      </c>
      <c r="I325" s="13">
        <f t="shared" si="33"/>
        <v>33.020903600041848</v>
      </c>
    </row>
    <row r="326" spans="2:9" ht="19.899999999999999" customHeight="1" x14ac:dyDescent="0.35">
      <c r="B326" s="25">
        <f t="shared" si="34"/>
        <v>318</v>
      </c>
      <c r="C326" s="26">
        <f t="shared" si="38"/>
        <v>55675</v>
      </c>
      <c r="D326" s="201">
        <f t="shared" si="35"/>
        <v>0</v>
      </c>
      <c r="E326" s="29">
        <f t="shared" si="39"/>
        <v>0</v>
      </c>
      <c r="F326" s="27">
        <f t="shared" si="36"/>
        <v>0</v>
      </c>
      <c r="G326" s="28">
        <f t="shared" si="32"/>
        <v>0</v>
      </c>
      <c r="H326" s="27">
        <f t="shared" si="37"/>
        <v>2034.1395788805114</v>
      </c>
      <c r="I326" s="29">
        <f t="shared" si="33"/>
        <v>32.546233262088187</v>
      </c>
    </row>
    <row r="327" spans="2:9" ht="19.899999999999999" customHeight="1" x14ac:dyDescent="0.35">
      <c r="B327" s="10">
        <f t="shared" si="34"/>
        <v>319</v>
      </c>
      <c r="C327" s="11">
        <f t="shared" si="38"/>
        <v>55705</v>
      </c>
      <c r="D327" s="200">
        <f t="shared" si="35"/>
        <v>0</v>
      </c>
      <c r="E327" s="13">
        <f t="shared" si="39"/>
        <v>0</v>
      </c>
      <c r="F327" s="8">
        <f t="shared" si="36"/>
        <v>0</v>
      </c>
      <c r="G327" s="12">
        <f t="shared" si="32"/>
        <v>0</v>
      </c>
      <c r="H327" s="8">
        <f t="shared" si="37"/>
        <v>2004.8991397620946</v>
      </c>
      <c r="I327" s="13">
        <f t="shared" si="33"/>
        <v>32.078386236193516</v>
      </c>
    </row>
    <row r="328" spans="2:9" ht="19.899999999999999" customHeight="1" x14ac:dyDescent="0.35">
      <c r="B328" s="25">
        <f t="shared" si="34"/>
        <v>320</v>
      </c>
      <c r="C328" s="26">
        <f t="shared" si="38"/>
        <v>55736</v>
      </c>
      <c r="D328" s="201">
        <f t="shared" si="35"/>
        <v>0</v>
      </c>
      <c r="E328" s="29">
        <f t="shared" si="39"/>
        <v>0</v>
      </c>
      <c r="F328" s="27">
        <f t="shared" si="36"/>
        <v>0</v>
      </c>
      <c r="G328" s="28">
        <f t="shared" si="32"/>
        <v>0</v>
      </c>
      <c r="H328" s="27">
        <f t="shared" si="37"/>
        <v>1976.0790273944647</v>
      </c>
      <c r="I328" s="29">
        <f t="shared" si="33"/>
        <v>31.617264438311434</v>
      </c>
    </row>
    <row r="329" spans="2:9" ht="19.899999999999999" customHeight="1" x14ac:dyDescent="0.35">
      <c r="B329" s="10">
        <f t="shared" si="34"/>
        <v>321</v>
      </c>
      <c r="C329" s="11">
        <f t="shared" si="38"/>
        <v>55767</v>
      </c>
      <c r="D329" s="200">
        <f t="shared" si="35"/>
        <v>0</v>
      </c>
      <c r="E329" s="13">
        <f t="shared" si="39"/>
        <v>0</v>
      </c>
      <c r="F329" s="8">
        <f t="shared" si="36"/>
        <v>0</v>
      </c>
      <c r="G329" s="12">
        <f t="shared" si="32"/>
        <v>0</v>
      </c>
      <c r="H329" s="8">
        <f t="shared" si="37"/>
        <v>1947.6731996461506</v>
      </c>
      <c r="I329" s="13">
        <f t="shared" si="33"/>
        <v>31.162771194338411</v>
      </c>
    </row>
    <row r="330" spans="2:9" ht="19.899999999999999" customHeight="1" x14ac:dyDescent="0.35">
      <c r="B330" s="25">
        <f t="shared" si="34"/>
        <v>322</v>
      </c>
      <c r="C330" s="26">
        <f t="shared" si="38"/>
        <v>55797</v>
      </c>
      <c r="D330" s="201">
        <f t="shared" si="35"/>
        <v>0</v>
      </c>
      <c r="E330" s="29">
        <f t="shared" si="39"/>
        <v>0</v>
      </c>
      <c r="F330" s="27">
        <f t="shared" si="36"/>
        <v>0</v>
      </c>
      <c r="G330" s="28">
        <f t="shared" ref="G330:G393" si="40">IF(F330=0,0,(F330/($B$4-B329)))</f>
        <v>0</v>
      </c>
      <c r="H330" s="27">
        <f t="shared" si="37"/>
        <v>1919.6757012403784</v>
      </c>
      <c r="I330" s="29">
        <f t="shared" ref="I330:I393" si="41">H330*$D$4</f>
        <v>30.714811219846055</v>
      </c>
    </row>
    <row r="331" spans="2:9" ht="19.899999999999999" customHeight="1" x14ac:dyDescent="0.35">
      <c r="B331" s="10">
        <f t="shared" ref="B331:B394" si="42">+B330+1</f>
        <v>323</v>
      </c>
      <c r="C331" s="11">
        <f t="shared" si="38"/>
        <v>55828</v>
      </c>
      <c r="D331" s="200">
        <f t="shared" ref="D331:D394" si="43">(D330-E330)*(1+$K$18)</f>
        <v>0</v>
      </c>
      <c r="E331" s="13">
        <f t="shared" si="39"/>
        <v>0</v>
      </c>
      <c r="F331" s="8">
        <f t="shared" ref="F331:F394" si="44">(F330-G330)*(1+$K$18)</f>
        <v>0</v>
      </c>
      <c r="G331" s="12">
        <f t="shared" si="40"/>
        <v>0</v>
      </c>
      <c r="H331" s="8">
        <f t="shared" ref="H331:H394" si="45">(H330-I330)*(1+$K$18)</f>
        <v>1892.0806625065488</v>
      </c>
      <c r="I331" s="13">
        <f t="shared" si="41"/>
        <v>30.273290600104783</v>
      </c>
    </row>
    <row r="332" spans="2:9" ht="19.899999999999999" customHeight="1" x14ac:dyDescent="0.35">
      <c r="B332" s="25">
        <f t="shared" si="42"/>
        <v>324</v>
      </c>
      <c r="C332" s="26">
        <f t="shared" ref="C332:C395" si="46">EDATE(C331,1)</f>
        <v>55858</v>
      </c>
      <c r="D332" s="201">
        <f t="shared" si="43"/>
        <v>0</v>
      </c>
      <c r="E332" s="29">
        <f t="shared" ref="E332:E395" si="47">IF(E331&gt;D332,D332,E331)</f>
        <v>0</v>
      </c>
      <c r="F332" s="27">
        <f t="shared" si="44"/>
        <v>0</v>
      </c>
      <c r="G332" s="28">
        <f t="shared" si="40"/>
        <v>0</v>
      </c>
      <c r="H332" s="27">
        <f t="shared" si="45"/>
        <v>1864.8822981496621</v>
      </c>
      <c r="I332" s="29">
        <f t="shared" si="41"/>
        <v>29.838116770394596</v>
      </c>
    </row>
    <row r="333" spans="2:9" ht="19.899999999999999" customHeight="1" x14ac:dyDescent="0.35">
      <c r="B333" s="10">
        <f t="shared" si="42"/>
        <v>325</v>
      </c>
      <c r="C333" s="11">
        <f t="shared" si="46"/>
        <v>55889</v>
      </c>
      <c r="D333" s="200">
        <f t="shared" si="43"/>
        <v>0</v>
      </c>
      <c r="E333" s="13">
        <f t="shared" si="47"/>
        <v>0</v>
      </c>
      <c r="F333" s="8">
        <f t="shared" si="44"/>
        <v>0</v>
      </c>
      <c r="G333" s="12">
        <f t="shared" si="40"/>
        <v>0</v>
      </c>
      <c r="H333" s="8">
        <f t="shared" si="45"/>
        <v>1838.074906037431</v>
      </c>
      <c r="I333" s="13">
        <f t="shared" si="41"/>
        <v>29.409198496598897</v>
      </c>
    </row>
    <row r="334" spans="2:9" ht="19.899999999999999" customHeight="1" x14ac:dyDescent="0.35">
      <c r="B334" s="25">
        <f t="shared" si="42"/>
        <v>326</v>
      </c>
      <c r="C334" s="26">
        <f t="shared" si="46"/>
        <v>55920</v>
      </c>
      <c r="D334" s="201">
        <f t="shared" si="43"/>
        <v>0</v>
      </c>
      <c r="E334" s="29">
        <f t="shared" si="47"/>
        <v>0</v>
      </c>
      <c r="F334" s="27">
        <f t="shared" si="44"/>
        <v>0</v>
      </c>
      <c r="G334" s="28">
        <f t="shared" si="40"/>
        <v>0</v>
      </c>
      <c r="H334" s="27">
        <f t="shared" si="45"/>
        <v>1811.6528660048307</v>
      </c>
      <c r="I334" s="29">
        <f t="shared" si="41"/>
        <v>28.986445856077292</v>
      </c>
    </row>
    <row r="335" spans="2:9" ht="19.899999999999999" customHeight="1" x14ac:dyDescent="0.35">
      <c r="B335" s="10">
        <f t="shared" si="42"/>
        <v>327</v>
      </c>
      <c r="C335" s="11">
        <f t="shared" si="46"/>
        <v>55948</v>
      </c>
      <c r="D335" s="200">
        <f t="shared" si="43"/>
        <v>0</v>
      </c>
      <c r="E335" s="13">
        <f t="shared" si="47"/>
        <v>0</v>
      </c>
      <c r="F335" s="8">
        <f t="shared" si="44"/>
        <v>0</v>
      </c>
      <c r="G335" s="12">
        <f t="shared" si="40"/>
        <v>0</v>
      </c>
      <c r="H335" s="8">
        <f t="shared" si="45"/>
        <v>1785.610638675832</v>
      </c>
      <c r="I335" s="13">
        <f t="shared" si="41"/>
        <v>28.569770218813311</v>
      </c>
    </row>
    <row r="336" spans="2:9" ht="19.899999999999999" customHeight="1" x14ac:dyDescent="0.35">
      <c r="B336" s="25">
        <f t="shared" si="42"/>
        <v>328</v>
      </c>
      <c r="C336" s="26">
        <f t="shared" si="46"/>
        <v>55979</v>
      </c>
      <c r="D336" s="201">
        <f t="shared" si="43"/>
        <v>0</v>
      </c>
      <c r="E336" s="29">
        <f t="shared" si="47"/>
        <v>0</v>
      </c>
      <c r="F336" s="27">
        <f t="shared" si="44"/>
        <v>0</v>
      </c>
      <c r="G336" s="28">
        <f t="shared" si="40"/>
        <v>0</v>
      </c>
      <c r="H336" s="27">
        <f t="shared" si="45"/>
        <v>1759.942764302072</v>
      </c>
      <c r="I336" s="29">
        <f t="shared" si="41"/>
        <v>28.159084228833152</v>
      </c>
    </row>
    <row r="337" spans="2:9" ht="19.899999999999999" customHeight="1" x14ac:dyDescent="0.35">
      <c r="B337" s="10">
        <f t="shared" si="42"/>
        <v>329</v>
      </c>
      <c r="C337" s="11">
        <f t="shared" si="46"/>
        <v>56009</v>
      </c>
      <c r="D337" s="200">
        <f t="shared" si="43"/>
        <v>0</v>
      </c>
      <c r="E337" s="13">
        <f t="shared" si="47"/>
        <v>0</v>
      </c>
      <c r="F337" s="8">
        <f t="shared" si="44"/>
        <v>0</v>
      </c>
      <c r="G337" s="12">
        <f t="shared" si="40"/>
        <v>0</v>
      </c>
      <c r="H337" s="8">
        <f t="shared" si="45"/>
        <v>1734.6438616182184</v>
      </c>
      <c r="I337" s="13">
        <f t="shared" si="41"/>
        <v>27.754301785891496</v>
      </c>
    </row>
    <row r="338" spans="2:9" ht="19.899999999999999" customHeight="1" x14ac:dyDescent="0.35">
      <c r="B338" s="25">
        <f t="shared" si="42"/>
        <v>330</v>
      </c>
      <c r="C338" s="26">
        <f t="shared" si="46"/>
        <v>56040</v>
      </c>
      <c r="D338" s="201">
        <f t="shared" si="43"/>
        <v>0</v>
      </c>
      <c r="E338" s="29">
        <f t="shared" si="47"/>
        <v>0</v>
      </c>
      <c r="F338" s="27">
        <f t="shared" si="44"/>
        <v>0</v>
      </c>
      <c r="G338" s="28">
        <f t="shared" si="40"/>
        <v>0</v>
      </c>
      <c r="H338" s="27">
        <f t="shared" si="45"/>
        <v>1709.7086267137886</v>
      </c>
      <c r="I338" s="29">
        <f t="shared" si="41"/>
        <v>27.355338027420618</v>
      </c>
    </row>
    <row r="339" spans="2:9" ht="19.899999999999999" customHeight="1" x14ac:dyDescent="0.35">
      <c r="B339" s="10">
        <f t="shared" si="42"/>
        <v>331</v>
      </c>
      <c r="C339" s="11">
        <f t="shared" si="46"/>
        <v>56070</v>
      </c>
      <c r="D339" s="200">
        <f t="shared" si="43"/>
        <v>0</v>
      </c>
      <c r="E339" s="13">
        <f t="shared" si="47"/>
        <v>0</v>
      </c>
      <c r="F339" s="8">
        <f t="shared" si="44"/>
        <v>0</v>
      </c>
      <c r="G339" s="12">
        <f t="shared" si="40"/>
        <v>0</v>
      </c>
      <c r="H339" s="8">
        <f t="shared" si="45"/>
        <v>1685.1318319211864</v>
      </c>
      <c r="I339" s="13">
        <f t="shared" si="41"/>
        <v>26.962109310738985</v>
      </c>
    </row>
    <row r="340" spans="2:9" ht="19.899999999999999" customHeight="1" x14ac:dyDescent="0.35">
      <c r="B340" s="25">
        <f t="shared" si="42"/>
        <v>332</v>
      </c>
      <c r="C340" s="26">
        <f t="shared" si="46"/>
        <v>56101</v>
      </c>
      <c r="D340" s="201">
        <f t="shared" si="43"/>
        <v>0</v>
      </c>
      <c r="E340" s="29">
        <f t="shared" si="47"/>
        <v>0</v>
      </c>
      <c r="F340" s="27">
        <f t="shared" si="44"/>
        <v>0</v>
      </c>
      <c r="G340" s="28">
        <f t="shared" si="40"/>
        <v>0</v>
      </c>
      <c r="H340" s="27">
        <f t="shared" si="45"/>
        <v>1660.9083247197211</v>
      </c>
      <c r="I340" s="29">
        <f t="shared" si="41"/>
        <v>26.574533195515539</v>
      </c>
    </row>
    <row r="341" spans="2:9" ht="19.899999999999999" customHeight="1" x14ac:dyDescent="0.35">
      <c r="B341" s="10">
        <f t="shared" si="42"/>
        <v>333</v>
      </c>
      <c r="C341" s="11">
        <f t="shared" si="46"/>
        <v>56132</v>
      </c>
      <c r="D341" s="200">
        <f t="shared" si="43"/>
        <v>0</v>
      </c>
      <c r="E341" s="13">
        <f t="shared" si="47"/>
        <v>0</v>
      </c>
      <c r="F341" s="8">
        <f t="shared" si="44"/>
        <v>0</v>
      </c>
      <c r="G341" s="12">
        <f t="shared" si="40"/>
        <v>0</v>
      </c>
      <c r="H341" s="8">
        <f t="shared" si="45"/>
        <v>1637.0330266553833</v>
      </c>
      <c r="I341" s="13">
        <f t="shared" si="41"/>
        <v>26.192528426486135</v>
      </c>
    </row>
    <row r="342" spans="2:9" ht="19.899999999999999" customHeight="1" x14ac:dyDescent="0.35">
      <c r="B342" s="25">
        <f t="shared" si="42"/>
        <v>334</v>
      </c>
      <c r="C342" s="26">
        <f t="shared" si="46"/>
        <v>56162</v>
      </c>
      <c r="D342" s="201">
        <f t="shared" si="43"/>
        <v>0</v>
      </c>
      <c r="E342" s="29">
        <f t="shared" si="47"/>
        <v>0</v>
      </c>
      <c r="F342" s="27">
        <f t="shared" si="44"/>
        <v>0</v>
      </c>
      <c r="G342" s="28">
        <f t="shared" si="40"/>
        <v>0</v>
      </c>
      <c r="H342" s="27">
        <f t="shared" si="45"/>
        <v>1613.5009322761478</v>
      </c>
      <c r="I342" s="29">
        <f t="shared" si="41"/>
        <v>25.816014916418364</v>
      </c>
    </row>
    <row r="343" spans="2:9" ht="19.899999999999999" customHeight="1" x14ac:dyDescent="0.35">
      <c r="B343" s="10">
        <f t="shared" si="42"/>
        <v>335</v>
      </c>
      <c r="C343" s="11">
        <f t="shared" si="46"/>
        <v>56193</v>
      </c>
      <c r="D343" s="200">
        <f t="shared" si="43"/>
        <v>0</v>
      </c>
      <c r="E343" s="13">
        <f t="shared" si="47"/>
        <v>0</v>
      </c>
      <c r="F343" s="8">
        <f t="shared" si="44"/>
        <v>0</v>
      </c>
      <c r="G343" s="12">
        <f t="shared" si="40"/>
        <v>0</v>
      </c>
      <c r="H343" s="8">
        <f t="shared" si="45"/>
        <v>1590.3071080825814</v>
      </c>
      <c r="I343" s="13">
        <f t="shared" si="41"/>
        <v>25.444913729321303</v>
      </c>
    </row>
    <row r="344" spans="2:9" ht="19.899999999999999" customHeight="1" x14ac:dyDescent="0.35">
      <c r="B344" s="25">
        <f t="shared" si="42"/>
        <v>336</v>
      </c>
      <c r="C344" s="26">
        <f t="shared" si="46"/>
        <v>56223</v>
      </c>
      <c r="D344" s="201">
        <f t="shared" si="43"/>
        <v>0</v>
      </c>
      <c r="E344" s="29">
        <f t="shared" si="47"/>
        <v>0</v>
      </c>
      <c r="F344" s="27">
        <f t="shared" si="44"/>
        <v>0</v>
      </c>
      <c r="G344" s="28">
        <f t="shared" si="40"/>
        <v>0</v>
      </c>
      <c r="H344" s="27">
        <f t="shared" si="45"/>
        <v>1567.4466914935358</v>
      </c>
      <c r="I344" s="29">
        <f t="shared" si="41"/>
        <v>25.079147063896574</v>
      </c>
    </row>
    <row r="345" spans="2:9" ht="19.899999999999999" customHeight="1" x14ac:dyDescent="0.35">
      <c r="B345" s="10">
        <f t="shared" si="42"/>
        <v>337</v>
      </c>
      <c r="C345" s="11">
        <f t="shared" si="46"/>
        <v>56254</v>
      </c>
      <c r="D345" s="200">
        <f t="shared" si="43"/>
        <v>0</v>
      </c>
      <c r="E345" s="13">
        <f t="shared" si="47"/>
        <v>0</v>
      </c>
      <c r="F345" s="8">
        <f t="shared" si="44"/>
        <v>0</v>
      </c>
      <c r="G345" s="12">
        <f t="shared" si="40"/>
        <v>0</v>
      </c>
      <c r="H345" s="8">
        <f t="shared" si="45"/>
        <v>1544.9148898267078</v>
      </c>
      <c r="I345" s="13">
        <f t="shared" si="41"/>
        <v>24.718638237227324</v>
      </c>
    </row>
    <row r="346" spans="2:9" ht="19.899999999999999" customHeight="1" x14ac:dyDescent="0.35">
      <c r="B346" s="25">
        <f t="shared" si="42"/>
        <v>338</v>
      </c>
      <c r="C346" s="26">
        <f t="shared" si="46"/>
        <v>56285</v>
      </c>
      <c r="D346" s="201">
        <f t="shared" si="43"/>
        <v>0</v>
      </c>
      <c r="E346" s="29">
        <f t="shared" si="47"/>
        <v>0</v>
      </c>
      <c r="F346" s="27">
        <f t="shared" si="44"/>
        <v>0</v>
      </c>
      <c r="G346" s="28">
        <f t="shared" si="40"/>
        <v>0</v>
      </c>
      <c r="H346" s="27">
        <f t="shared" si="45"/>
        <v>1522.7069792938548</v>
      </c>
      <c r="I346" s="29">
        <f t="shared" si="41"/>
        <v>24.363311668701677</v>
      </c>
    </row>
    <row r="347" spans="2:9" ht="19.899999999999999" customHeight="1" x14ac:dyDescent="0.35">
      <c r="B347" s="10">
        <f t="shared" si="42"/>
        <v>339</v>
      </c>
      <c r="C347" s="11">
        <f t="shared" si="46"/>
        <v>56313</v>
      </c>
      <c r="D347" s="200">
        <f t="shared" si="43"/>
        <v>0</v>
      </c>
      <c r="E347" s="13">
        <f t="shared" si="47"/>
        <v>0</v>
      </c>
      <c r="F347" s="8">
        <f t="shared" si="44"/>
        <v>0</v>
      </c>
      <c r="G347" s="12">
        <f t="shared" si="40"/>
        <v>0</v>
      </c>
      <c r="H347" s="8">
        <f t="shared" si="45"/>
        <v>1500.8183040104534</v>
      </c>
      <c r="I347" s="13">
        <f t="shared" si="41"/>
        <v>24.013092864167255</v>
      </c>
    </row>
    <row r="348" spans="2:9" ht="19.899999999999999" customHeight="1" x14ac:dyDescent="0.35">
      <c r="B348" s="25">
        <f t="shared" si="42"/>
        <v>340</v>
      </c>
      <c r="C348" s="26">
        <f t="shared" si="46"/>
        <v>56344</v>
      </c>
      <c r="D348" s="201">
        <f t="shared" si="43"/>
        <v>0</v>
      </c>
      <c r="E348" s="29">
        <f t="shared" si="47"/>
        <v>0</v>
      </c>
      <c r="F348" s="27">
        <f t="shared" si="44"/>
        <v>0</v>
      </c>
      <c r="G348" s="28">
        <f t="shared" si="40"/>
        <v>0</v>
      </c>
      <c r="H348" s="27">
        <f t="shared" si="45"/>
        <v>1479.2442750195937</v>
      </c>
      <c r="I348" s="29">
        <f t="shared" si="41"/>
        <v>23.6679084003135</v>
      </c>
    </row>
    <row r="349" spans="2:9" ht="19.899999999999999" customHeight="1" x14ac:dyDescent="0.35">
      <c r="B349" s="10">
        <f t="shared" si="42"/>
        <v>341</v>
      </c>
      <c r="C349" s="11">
        <f t="shared" si="46"/>
        <v>56374</v>
      </c>
      <c r="D349" s="200">
        <f t="shared" si="43"/>
        <v>0</v>
      </c>
      <c r="E349" s="13">
        <f t="shared" si="47"/>
        <v>0</v>
      </c>
      <c r="F349" s="8">
        <f t="shared" si="44"/>
        <v>0</v>
      </c>
      <c r="G349" s="12">
        <f t="shared" si="40"/>
        <v>0</v>
      </c>
      <c r="H349" s="8">
        <f t="shared" si="45"/>
        <v>1457.9803693299057</v>
      </c>
      <c r="I349" s="13">
        <f t="shared" si="41"/>
        <v>23.32768590927849</v>
      </c>
    </row>
    <row r="350" spans="2:9" ht="19.899999999999999" customHeight="1" x14ac:dyDescent="0.35">
      <c r="B350" s="25">
        <f t="shared" si="42"/>
        <v>342</v>
      </c>
      <c r="C350" s="26">
        <f t="shared" si="46"/>
        <v>56405</v>
      </c>
      <c r="D350" s="201">
        <f t="shared" si="43"/>
        <v>0</v>
      </c>
      <c r="E350" s="29">
        <f t="shared" si="47"/>
        <v>0</v>
      </c>
      <c r="F350" s="27">
        <f t="shared" si="44"/>
        <v>0</v>
      </c>
      <c r="G350" s="28">
        <f t="shared" si="40"/>
        <v>0</v>
      </c>
      <c r="H350" s="27">
        <f t="shared" si="45"/>
        <v>1437.0221289673143</v>
      </c>
      <c r="I350" s="29">
        <f t="shared" si="41"/>
        <v>22.99235406347703</v>
      </c>
    </row>
    <row r="351" spans="2:9" ht="19.899999999999999" customHeight="1" x14ac:dyDescent="0.35">
      <c r="B351" s="10">
        <f t="shared" si="42"/>
        <v>343</v>
      </c>
      <c r="C351" s="11">
        <f t="shared" si="46"/>
        <v>56435</v>
      </c>
      <c r="D351" s="200">
        <f t="shared" si="43"/>
        <v>0</v>
      </c>
      <c r="E351" s="13">
        <f t="shared" si="47"/>
        <v>0</v>
      </c>
      <c r="F351" s="8">
        <f t="shared" si="44"/>
        <v>0</v>
      </c>
      <c r="G351" s="12">
        <f t="shared" si="40"/>
        <v>0</v>
      </c>
      <c r="H351" s="8">
        <f t="shared" si="45"/>
        <v>1416.3651600404269</v>
      </c>
      <c r="I351" s="13">
        <f t="shared" si="41"/>
        <v>22.661842560646832</v>
      </c>
    </row>
    <row r="352" spans="2:9" ht="19.899999999999999" customHeight="1" x14ac:dyDescent="0.35">
      <c r="B352" s="25">
        <f t="shared" si="42"/>
        <v>344</v>
      </c>
      <c r="C352" s="26">
        <f t="shared" si="46"/>
        <v>56466</v>
      </c>
      <c r="D352" s="201">
        <f t="shared" si="43"/>
        <v>0</v>
      </c>
      <c r="E352" s="29">
        <f t="shared" si="47"/>
        <v>0</v>
      </c>
      <c r="F352" s="27">
        <f t="shared" si="44"/>
        <v>0</v>
      </c>
      <c r="G352" s="28">
        <f t="shared" si="40"/>
        <v>0</v>
      </c>
      <c r="H352" s="27">
        <f t="shared" si="45"/>
        <v>1396.0051318193539</v>
      </c>
      <c r="I352" s="29">
        <f t="shared" si="41"/>
        <v>22.336082109109661</v>
      </c>
    </row>
    <row r="353" spans="2:9" ht="19.899999999999999" customHeight="1" x14ac:dyDescent="0.35">
      <c r="B353" s="10">
        <f t="shared" si="42"/>
        <v>345</v>
      </c>
      <c r="C353" s="11">
        <f t="shared" si="46"/>
        <v>56497</v>
      </c>
      <c r="D353" s="200">
        <f t="shared" si="43"/>
        <v>0</v>
      </c>
      <c r="E353" s="13">
        <f t="shared" si="47"/>
        <v>0</v>
      </c>
      <c r="F353" s="8">
        <f t="shared" si="44"/>
        <v>0</v>
      </c>
      <c r="G353" s="12">
        <f t="shared" si="40"/>
        <v>0</v>
      </c>
      <c r="H353" s="8">
        <f t="shared" si="45"/>
        <v>1375.9377758277722</v>
      </c>
      <c r="I353" s="13">
        <f t="shared" si="41"/>
        <v>22.015004413244355</v>
      </c>
    </row>
    <row r="354" spans="2:9" ht="19.899999999999999" customHeight="1" x14ac:dyDescent="0.35">
      <c r="B354" s="25">
        <f t="shared" si="42"/>
        <v>346</v>
      </c>
      <c r="C354" s="26">
        <f t="shared" si="46"/>
        <v>56527</v>
      </c>
      <c r="D354" s="201">
        <f t="shared" si="43"/>
        <v>0</v>
      </c>
      <c r="E354" s="29">
        <f t="shared" si="47"/>
        <v>0</v>
      </c>
      <c r="F354" s="27">
        <f t="shared" si="44"/>
        <v>0</v>
      </c>
      <c r="G354" s="28">
        <f t="shared" si="40"/>
        <v>0</v>
      </c>
      <c r="H354" s="27">
        <f t="shared" si="45"/>
        <v>1356.1588849480399</v>
      </c>
      <c r="I354" s="29">
        <f t="shared" si="41"/>
        <v>21.698542159168639</v>
      </c>
    </row>
    <row r="355" spans="2:9" ht="19.899999999999999" customHeight="1" x14ac:dyDescent="0.35">
      <c r="B355" s="10">
        <f t="shared" si="42"/>
        <v>347</v>
      </c>
      <c r="C355" s="11">
        <f t="shared" si="46"/>
        <v>56558</v>
      </c>
      <c r="D355" s="200">
        <f t="shared" si="43"/>
        <v>0</v>
      </c>
      <c r="E355" s="13">
        <f t="shared" si="47"/>
        <v>0</v>
      </c>
      <c r="F355" s="8">
        <f t="shared" si="44"/>
        <v>0</v>
      </c>
      <c r="G355" s="12">
        <f t="shared" si="40"/>
        <v>0</v>
      </c>
      <c r="H355" s="8">
        <f t="shared" si="45"/>
        <v>1336.6643125391754</v>
      </c>
      <c r="I355" s="13">
        <f t="shared" si="41"/>
        <v>21.386629000626808</v>
      </c>
    </row>
    <row r="356" spans="2:9" ht="19.899999999999999" customHeight="1" x14ac:dyDescent="0.35">
      <c r="B356" s="25">
        <f t="shared" si="42"/>
        <v>348</v>
      </c>
      <c r="C356" s="26">
        <f t="shared" si="46"/>
        <v>56588</v>
      </c>
      <c r="D356" s="201">
        <f t="shared" si="43"/>
        <v>0</v>
      </c>
      <c r="E356" s="29">
        <f t="shared" si="47"/>
        <v>0</v>
      </c>
      <c r="F356" s="27">
        <f t="shared" si="44"/>
        <v>0</v>
      </c>
      <c r="G356" s="28">
        <f t="shared" si="40"/>
        <v>0</v>
      </c>
      <c r="H356" s="27">
        <f t="shared" si="45"/>
        <v>1317.4499715675138</v>
      </c>
      <c r="I356" s="29">
        <f t="shared" si="41"/>
        <v>21.079199545080222</v>
      </c>
    </row>
    <row r="357" spans="2:9" ht="19.899999999999999" customHeight="1" x14ac:dyDescent="0.35">
      <c r="B357" s="10">
        <f t="shared" si="42"/>
        <v>349</v>
      </c>
      <c r="C357" s="11">
        <f t="shared" si="46"/>
        <v>56619</v>
      </c>
      <c r="D357" s="200">
        <f t="shared" si="43"/>
        <v>0</v>
      </c>
      <c r="E357" s="13">
        <f t="shared" si="47"/>
        <v>0</v>
      </c>
      <c r="F357" s="8">
        <f t="shared" si="44"/>
        <v>0</v>
      </c>
      <c r="G357" s="12">
        <f t="shared" si="40"/>
        <v>0</v>
      </c>
      <c r="H357" s="8">
        <f t="shared" si="45"/>
        <v>1298.5118337498618</v>
      </c>
      <c r="I357" s="13">
        <f t="shared" si="41"/>
        <v>20.776189339997789</v>
      </c>
    </row>
    <row r="358" spans="2:9" ht="19.899999999999999" customHeight="1" x14ac:dyDescent="0.35">
      <c r="B358" s="25">
        <f t="shared" si="42"/>
        <v>350</v>
      </c>
      <c r="C358" s="26">
        <f t="shared" si="46"/>
        <v>56650</v>
      </c>
      <c r="D358" s="201">
        <f t="shared" si="43"/>
        <v>0</v>
      </c>
      <c r="E358" s="29">
        <f t="shared" si="47"/>
        <v>0</v>
      </c>
      <c r="F358" s="27">
        <f t="shared" si="44"/>
        <v>0</v>
      </c>
      <c r="G358" s="28">
        <f t="shared" si="40"/>
        <v>0</v>
      </c>
      <c r="H358" s="27">
        <f t="shared" si="45"/>
        <v>1279.8459287089684</v>
      </c>
      <c r="I358" s="29">
        <f t="shared" si="41"/>
        <v>20.477534859343493</v>
      </c>
    </row>
    <row r="359" spans="2:9" ht="19.899999999999999" customHeight="1" x14ac:dyDescent="0.35">
      <c r="B359" s="10">
        <f t="shared" si="42"/>
        <v>351</v>
      </c>
      <c r="C359" s="11">
        <f t="shared" si="46"/>
        <v>56678</v>
      </c>
      <c r="D359" s="200">
        <f t="shared" si="43"/>
        <v>0</v>
      </c>
      <c r="E359" s="13">
        <f t="shared" si="47"/>
        <v>0</v>
      </c>
      <c r="F359" s="8">
        <f t="shared" si="44"/>
        <v>0</v>
      </c>
      <c r="G359" s="12">
        <f t="shared" si="40"/>
        <v>0</v>
      </c>
      <c r="H359" s="8">
        <f t="shared" si="45"/>
        <v>1261.4483431411363</v>
      </c>
      <c r="I359" s="13">
        <f t="shared" si="41"/>
        <v>20.183173490258181</v>
      </c>
    </row>
    <row r="360" spans="2:9" ht="19.899999999999999" customHeight="1" x14ac:dyDescent="0.35">
      <c r="B360" s="25">
        <f t="shared" si="42"/>
        <v>352</v>
      </c>
      <c r="C360" s="26">
        <f t="shared" si="46"/>
        <v>56709</v>
      </c>
      <c r="D360" s="201">
        <f t="shared" si="43"/>
        <v>0</v>
      </c>
      <c r="E360" s="29">
        <f t="shared" si="47"/>
        <v>0</v>
      </c>
      <c r="F360" s="27">
        <f t="shared" si="44"/>
        <v>0</v>
      </c>
      <c r="G360" s="28">
        <f t="shared" si="40"/>
        <v>0</v>
      </c>
      <c r="H360" s="27">
        <f t="shared" si="45"/>
        <v>1243.3152199957983</v>
      </c>
      <c r="I360" s="29">
        <f t="shared" si="41"/>
        <v>19.893043519932775</v>
      </c>
    </row>
    <row r="361" spans="2:9" ht="19.899999999999999" customHeight="1" x14ac:dyDescent="0.35">
      <c r="B361" s="10">
        <f t="shared" si="42"/>
        <v>353</v>
      </c>
      <c r="C361" s="11">
        <f t="shared" si="46"/>
        <v>56739</v>
      </c>
      <c r="D361" s="200">
        <f t="shared" si="43"/>
        <v>0</v>
      </c>
      <c r="E361" s="13">
        <f t="shared" si="47"/>
        <v>0</v>
      </c>
      <c r="F361" s="8">
        <f t="shared" si="44"/>
        <v>0</v>
      </c>
      <c r="G361" s="12">
        <f t="shared" si="40"/>
        <v>0</v>
      </c>
      <c r="H361" s="8">
        <f t="shared" si="45"/>
        <v>1225.4427576668877</v>
      </c>
      <c r="I361" s="13">
        <f t="shared" si="41"/>
        <v>19.607084122670205</v>
      </c>
    </row>
    <row r="362" spans="2:9" ht="19.899999999999999" customHeight="1" x14ac:dyDescent="0.35">
      <c r="B362" s="25">
        <f t="shared" si="42"/>
        <v>354</v>
      </c>
      <c r="C362" s="26">
        <f t="shared" si="46"/>
        <v>56770</v>
      </c>
      <c r="D362" s="201">
        <f t="shared" si="43"/>
        <v>0</v>
      </c>
      <c r="E362" s="29">
        <f t="shared" si="47"/>
        <v>0</v>
      </c>
      <c r="F362" s="27">
        <f t="shared" si="44"/>
        <v>0</v>
      </c>
      <c r="G362" s="28">
        <f t="shared" si="40"/>
        <v>0</v>
      </c>
      <c r="H362" s="27">
        <f t="shared" si="45"/>
        <v>1207.8272091958315</v>
      </c>
      <c r="I362" s="29">
        <f t="shared" si="41"/>
        <v>19.325235347133304</v>
      </c>
    </row>
    <row r="363" spans="2:9" ht="19.899999999999999" customHeight="1" x14ac:dyDescent="0.35">
      <c r="B363" s="10">
        <f t="shared" si="42"/>
        <v>355</v>
      </c>
      <c r="C363" s="11">
        <f t="shared" si="46"/>
        <v>56800</v>
      </c>
      <c r="D363" s="200">
        <f t="shared" si="43"/>
        <v>0</v>
      </c>
      <c r="E363" s="13">
        <f t="shared" si="47"/>
        <v>0</v>
      </c>
      <c r="F363" s="8">
        <f t="shared" si="44"/>
        <v>0</v>
      </c>
      <c r="G363" s="12">
        <f t="shared" si="40"/>
        <v>0</v>
      </c>
      <c r="H363" s="8">
        <f t="shared" si="45"/>
        <v>1190.464881486002</v>
      </c>
      <c r="I363" s="13">
        <f t="shared" si="41"/>
        <v>19.047438103776031</v>
      </c>
    </row>
    <row r="364" spans="2:9" ht="19.899999999999999" customHeight="1" x14ac:dyDescent="0.35">
      <c r="B364" s="25">
        <f t="shared" si="42"/>
        <v>356</v>
      </c>
      <c r="C364" s="26">
        <f t="shared" si="46"/>
        <v>56831</v>
      </c>
      <c r="D364" s="201">
        <f t="shared" si="43"/>
        <v>0</v>
      </c>
      <c r="E364" s="29">
        <f t="shared" si="47"/>
        <v>0</v>
      </c>
      <c r="F364" s="27">
        <f t="shared" si="44"/>
        <v>0</v>
      </c>
      <c r="G364" s="28">
        <f t="shared" si="40"/>
        <v>0</v>
      </c>
      <c r="H364" s="27">
        <f t="shared" si="45"/>
        <v>1173.3521345284591</v>
      </c>
      <c r="I364" s="29">
        <f t="shared" si="41"/>
        <v>18.773634152455347</v>
      </c>
    </row>
    <row r="365" spans="2:9" ht="19.899999999999999" customHeight="1" x14ac:dyDescent="0.35">
      <c r="B365" s="10">
        <f t="shared" si="42"/>
        <v>357</v>
      </c>
      <c r="C365" s="11">
        <f t="shared" si="46"/>
        <v>56862</v>
      </c>
      <c r="D365" s="200">
        <f t="shared" si="43"/>
        <v>0</v>
      </c>
      <c r="E365" s="13">
        <f t="shared" si="47"/>
        <v>0</v>
      </c>
      <c r="F365" s="8">
        <f t="shared" si="44"/>
        <v>0</v>
      </c>
      <c r="G365" s="12">
        <f t="shared" si="40"/>
        <v>0</v>
      </c>
      <c r="H365" s="8">
        <f t="shared" si="45"/>
        <v>1156.4853806388239</v>
      </c>
      <c r="I365" s="13">
        <f t="shared" si="41"/>
        <v>18.503766090221184</v>
      </c>
    </row>
    <row r="366" spans="2:9" ht="19.899999999999999" customHeight="1" x14ac:dyDescent="0.35">
      <c r="B366" s="25">
        <f t="shared" si="42"/>
        <v>358</v>
      </c>
      <c r="C366" s="26">
        <f t="shared" si="46"/>
        <v>56892</v>
      </c>
      <c r="D366" s="201">
        <f t="shared" si="43"/>
        <v>0</v>
      </c>
      <c r="E366" s="29">
        <f t="shared" si="47"/>
        <v>0</v>
      </c>
      <c r="F366" s="27">
        <f t="shared" si="44"/>
        <v>0</v>
      </c>
      <c r="G366" s="28">
        <f t="shared" si="40"/>
        <v>0</v>
      </c>
      <c r="H366" s="27">
        <f t="shared" si="45"/>
        <v>1139.8610837051201</v>
      </c>
      <c r="I366" s="29">
        <f t="shared" si="41"/>
        <v>18.237777339281923</v>
      </c>
    </row>
    <row r="367" spans="2:9" ht="19.899999999999999" customHeight="1" x14ac:dyDescent="0.35">
      <c r="B367" s="10">
        <f t="shared" si="42"/>
        <v>359</v>
      </c>
      <c r="C367" s="11">
        <f t="shared" si="46"/>
        <v>56923</v>
      </c>
      <c r="D367" s="200">
        <f t="shared" si="43"/>
        <v>0</v>
      </c>
      <c r="E367" s="13">
        <f t="shared" si="47"/>
        <v>0</v>
      </c>
      <c r="F367" s="8">
        <f t="shared" si="44"/>
        <v>0</v>
      </c>
      <c r="G367" s="12">
        <f t="shared" si="40"/>
        <v>0</v>
      </c>
      <c r="H367" s="8">
        <f t="shared" si="45"/>
        <v>1123.4757584464301</v>
      </c>
      <c r="I367" s="13">
        <f t="shared" si="41"/>
        <v>17.975612135142882</v>
      </c>
    </row>
    <row r="368" spans="2:9" ht="19.899999999999999" customHeight="1" x14ac:dyDescent="0.35">
      <c r="B368" s="25">
        <f t="shared" si="42"/>
        <v>360</v>
      </c>
      <c r="C368" s="26">
        <f t="shared" si="46"/>
        <v>56953</v>
      </c>
      <c r="D368" s="201">
        <f t="shared" si="43"/>
        <v>0</v>
      </c>
      <c r="E368" s="29">
        <f t="shared" si="47"/>
        <v>0</v>
      </c>
      <c r="F368" s="27">
        <f t="shared" si="44"/>
        <v>0</v>
      </c>
      <c r="G368" s="28">
        <f t="shared" si="40"/>
        <v>0</v>
      </c>
      <c r="H368" s="27">
        <f t="shared" si="45"/>
        <v>1107.3259696822049</v>
      </c>
      <c r="I368" s="29">
        <f t="shared" si="41"/>
        <v>17.717215514915278</v>
      </c>
    </row>
    <row r="369" spans="2:9" ht="19.899999999999999" customHeight="1" x14ac:dyDescent="0.35">
      <c r="B369" s="10">
        <f t="shared" si="42"/>
        <v>361</v>
      </c>
      <c r="C369" s="11">
        <f t="shared" si="46"/>
        <v>56984</v>
      </c>
      <c r="D369" s="200">
        <f t="shared" si="43"/>
        <v>0</v>
      </c>
      <c r="E369" s="13">
        <f t="shared" si="47"/>
        <v>0</v>
      </c>
      <c r="F369" s="8">
        <f t="shared" si="44"/>
        <v>0</v>
      </c>
      <c r="G369" s="12">
        <f t="shared" si="40"/>
        <v>0</v>
      </c>
      <c r="H369" s="8">
        <f t="shared" si="45"/>
        <v>1091.4083316120809</v>
      </c>
      <c r="I369" s="13">
        <f t="shared" si="41"/>
        <v>17.462533305793297</v>
      </c>
    </row>
    <row r="370" spans="2:9" ht="19.899999999999999" customHeight="1" x14ac:dyDescent="0.35">
      <c r="B370" s="25">
        <f t="shared" si="42"/>
        <v>362</v>
      </c>
      <c r="C370" s="26">
        <f t="shared" si="46"/>
        <v>57015</v>
      </c>
      <c r="D370" s="201">
        <f t="shared" si="43"/>
        <v>0</v>
      </c>
      <c r="E370" s="29">
        <f t="shared" si="47"/>
        <v>0</v>
      </c>
      <c r="F370" s="27">
        <f t="shared" si="44"/>
        <v>0</v>
      </c>
      <c r="G370" s="28">
        <f t="shared" si="40"/>
        <v>0</v>
      </c>
      <c r="H370" s="27">
        <f t="shared" si="45"/>
        <v>1075.719507106046</v>
      </c>
      <c r="I370" s="29">
        <f t="shared" si="41"/>
        <v>17.211512113696735</v>
      </c>
    </row>
    <row r="371" spans="2:9" ht="19.899999999999999" customHeight="1" x14ac:dyDescent="0.35">
      <c r="B371" s="10">
        <f t="shared" si="42"/>
        <v>363</v>
      </c>
      <c r="C371" s="11">
        <f t="shared" si="46"/>
        <v>57044</v>
      </c>
      <c r="D371" s="200">
        <f t="shared" si="43"/>
        <v>0</v>
      </c>
      <c r="E371" s="13">
        <f t="shared" si="47"/>
        <v>0</v>
      </c>
      <c r="F371" s="8">
        <f t="shared" si="44"/>
        <v>0</v>
      </c>
      <c r="G371" s="12">
        <f t="shared" si="40"/>
        <v>0</v>
      </c>
      <c r="H371" s="8">
        <f t="shared" si="45"/>
        <v>1060.2562070048116</v>
      </c>
      <c r="I371" s="13">
        <f t="shared" si="41"/>
        <v>16.964099312076986</v>
      </c>
    </row>
    <row r="372" spans="2:9" ht="19.899999999999999" customHeight="1" x14ac:dyDescent="0.35">
      <c r="B372" s="25">
        <f t="shared" si="42"/>
        <v>364</v>
      </c>
      <c r="C372" s="26">
        <f t="shared" si="46"/>
        <v>57075</v>
      </c>
      <c r="D372" s="201">
        <f t="shared" si="43"/>
        <v>0</v>
      </c>
      <c r="E372" s="29">
        <f t="shared" si="47"/>
        <v>0</v>
      </c>
      <c r="F372" s="27">
        <f t="shared" si="44"/>
        <v>0</v>
      </c>
      <c r="G372" s="28">
        <f t="shared" si="40"/>
        <v>0</v>
      </c>
      <c r="H372" s="27">
        <f t="shared" si="45"/>
        <v>1045.0151894302408</v>
      </c>
      <c r="I372" s="29">
        <f t="shared" si="41"/>
        <v>16.720243030883854</v>
      </c>
    </row>
    <row r="373" spans="2:9" ht="19.899999999999999" customHeight="1" x14ac:dyDescent="0.35">
      <c r="B373" s="10">
        <f t="shared" si="42"/>
        <v>365</v>
      </c>
      <c r="C373" s="11">
        <f t="shared" si="46"/>
        <v>57105</v>
      </c>
      <c r="D373" s="200">
        <f t="shared" si="43"/>
        <v>0</v>
      </c>
      <c r="E373" s="13">
        <f t="shared" si="47"/>
        <v>0</v>
      </c>
      <c r="F373" s="8">
        <f t="shared" si="44"/>
        <v>0</v>
      </c>
      <c r="G373" s="12">
        <f t="shared" si="40"/>
        <v>0</v>
      </c>
      <c r="H373" s="8">
        <f t="shared" si="45"/>
        <v>1029.993259105689</v>
      </c>
      <c r="I373" s="13">
        <f t="shared" si="41"/>
        <v>16.479892145691025</v>
      </c>
    </row>
    <row r="374" spans="2:9" ht="19.899999999999999" customHeight="1" x14ac:dyDescent="0.35">
      <c r="B374" s="25">
        <f t="shared" si="42"/>
        <v>366</v>
      </c>
      <c r="C374" s="26">
        <f t="shared" si="46"/>
        <v>57136</v>
      </c>
      <c r="D374" s="201">
        <f t="shared" si="43"/>
        <v>0</v>
      </c>
      <c r="E374" s="29">
        <f t="shared" si="47"/>
        <v>0</v>
      </c>
      <c r="F374" s="27">
        <f t="shared" si="44"/>
        <v>0</v>
      </c>
      <c r="G374" s="28">
        <f t="shared" si="40"/>
        <v>0</v>
      </c>
      <c r="H374" s="27">
        <f t="shared" si="45"/>
        <v>1015.1872666861154</v>
      </c>
      <c r="I374" s="29">
        <f t="shared" si="41"/>
        <v>16.242996266977848</v>
      </c>
    </row>
    <row r="375" spans="2:9" ht="19.899999999999999" customHeight="1" x14ac:dyDescent="0.35">
      <c r="B375" s="10">
        <f t="shared" si="42"/>
        <v>367</v>
      </c>
      <c r="C375" s="11">
        <f t="shared" si="46"/>
        <v>57166</v>
      </c>
      <c r="D375" s="200">
        <f t="shared" si="43"/>
        <v>0</v>
      </c>
      <c r="E375" s="13">
        <f t="shared" si="47"/>
        <v>0</v>
      </c>
      <c r="F375" s="8">
        <f t="shared" si="44"/>
        <v>0</v>
      </c>
      <c r="G375" s="12">
        <f t="shared" si="40"/>
        <v>0</v>
      </c>
      <c r="H375" s="8">
        <f t="shared" si="45"/>
        <v>1000.5941080978222</v>
      </c>
      <c r="I375" s="13">
        <f t="shared" si="41"/>
        <v>16.009505729565156</v>
      </c>
    </row>
    <row r="376" spans="2:9" ht="19.899999999999999" customHeight="1" x14ac:dyDescent="0.35">
      <c r="B376" s="25">
        <f t="shared" si="42"/>
        <v>368</v>
      </c>
      <c r="C376" s="26">
        <f t="shared" si="46"/>
        <v>57197</v>
      </c>
      <c r="D376" s="201">
        <f t="shared" si="43"/>
        <v>0</v>
      </c>
      <c r="E376" s="29">
        <f t="shared" si="47"/>
        <v>0</v>
      </c>
      <c r="F376" s="27">
        <f t="shared" si="44"/>
        <v>0</v>
      </c>
      <c r="G376" s="28">
        <f t="shared" si="40"/>
        <v>0</v>
      </c>
      <c r="H376" s="27">
        <f t="shared" si="45"/>
        <v>986.21072388768698</v>
      </c>
      <c r="I376" s="29">
        <f t="shared" si="41"/>
        <v>15.779371582202993</v>
      </c>
    </row>
    <row r="377" spans="2:9" ht="19.899999999999999" customHeight="1" x14ac:dyDescent="0.35">
      <c r="B377" s="10">
        <f t="shared" si="42"/>
        <v>369</v>
      </c>
      <c r="C377" s="11">
        <f t="shared" si="46"/>
        <v>57228</v>
      </c>
      <c r="D377" s="200">
        <f t="shared" si="43"/>
        <v>0</v>
      </c>
      <c r="E377" s="13">
        <f t="shared" si="47"/>
        <v>0</v>
      </c>
      <c r="F377" s="8">
        <f t="shared" si="44"/>
        <v>0</v>
      </c>
      <c r="G377" s="12">
        <f t="shared" si="40"/>
        <v>0</v>
      </c>
      <c r="H377" s="8">
        <f t="shared" si="45"/>
        <v>972.03409858174882</v>
      </c>
      <c r="I377" s="13">
        <f t="shared" si="41"/>
        <v>15.552545577307981</v>
      </c>
    </row>
    <row r="378" spans="2:9" ht="19.899999999999999" customHeight="1" x14ac:dyDescent="0.35">
      <c r="B378" s="25">
        <f t="shared" si="42"/>
        <v>370</v>
      </c>
      <c r="C378" s="26">
        <f t="shared" si="46"/>
        <v>57258</v>
      </c>
      <c r="D378" s="201">
        <f t="shared" si="43"/>
        <v>0</v>
      </c>
      <c r="E378" s="29">
        <f t="shared" si="47"/>
        <v>0</v>
      </c>
      <c r="F378" s="27">
        <f t="shared" si="44"/>
        <v>0</v>
      </c>
      <c r="G378" s="28">
        <f t="shared" si="40"/>
        <v>0</v>
      </c>
      <c r="H378" s="27">
        <f t="shared" si="45"/>
        <v>958.06126005301451</v>
      </c>
      <c r="I378" s="29">
        <f t="shared" si="41"/>
        <v>15.328980160848232</v>
      </c>
    </row>
    <row r="379" spans="2:9" ht="19.899999999999999" customHeight="1" x14ac:dyDescent="0.35">
      <c r="B379" s="10">
        <f t="shared" si="42"/>
        <v>371</v>
      </c>
      <c r="C379" s="11">
        <f t="shared" si="46"/>
        <v>57289</v>
      </c>
      <c r="D379" s="200">
        <f t="shared" si="43"/>
        <v>0</v>
      </c>
      <c r="E379" s="13">
        <f t="shared" si="47"/>
        <v>0</v>
      </c>
      <c r="F379" s="8">
        <f t="shared" si="44"/>
        <v>0</v>
      </c>
      <c r="G379" s="12">
        <f t="shared" si="40"/>
        <v>0</v>
      </c>
      <c r="H379" s="8">
        <f t="shared" si="45"/>
        <v>944.28927889835279</v>
      </c>
      <c r="I379" s="13">
        <f t="shared" si="41"/>
        <v>15.108628462373645</v>
      </c>
    </row>
    <row r="380" spans="2:9" ht="19.899999999999999" customHeight="1" x14ac:dyDescent="0.35">
      <c r="B380" s="25">
        <f t="shared" si="42"/>
        <v>372</v>
      </c>
      <c r="C380" s="26">
        <f t="shared" si="46"/>
        <v>57319</v>
      </c>
      <c r="D380" s="201">
        <f t="shared" si="43"/>
        <v>0</v>
      </c>
      <c r="E380" s="29">
        <f t="shared" si="47"/>
        <v>0</v>
      </c>
      <c r="F380" s="27">
        <f t="shared" si="44"/>
        <v>0</v>
      </c>
      <c r="G380" s="28">
        <f t="shared" si="40"/>
        <v>0</v>
      </c>
      <c r="H380" s="27">
        <f t="shared" si="45"/>
        <v>930.71526782434523</v>
      </c>
      <c r="I380" s="29">
        <f t="shared" si="41"/>
        <v>14.891444285189523</v>
      </c>
    </row>
    <row r="381" spans="2:9" ht="19.899999999999999" customHeight="1" x14ac:dyDescent="0.35">
      <c r="B381" s="10">
        <f t="shared" si="42"/>
        <v>373</v>
      </c>
      <c r="C381" s="11">
        <f t="shared" si="46"/>
        <v>57350</v>
      </c>
      <c r="D381" s="200">
        <f t="shared" si="43"/>
        <v>0</v>
      </c>
      <c r="E381" s="13">
        <f t="shared" si="47"/>
        <v>0</v>
      </c>
      <c r="F381" s="8">
        <f t="shared" si="44"/>
        <v>0</v>
      </c>
      <c r="G381" s="12">
        <f t="shared" si="40"/>
        <v>0</v>
      </c>
      <c r="H381" s="8">
        <f t="shared" si="45"/>
        <v>917.33638104196609</v>
      </c>
      <c r="I381" s="13">
        <f t="shared" si="41"/>
        <v>14.677382096671458</v>
      </c>
    </row>
    <row r="382" spans="2:9" ht="19.899999999999999" customHeight="1" x14ac:dyDescent="0.35">
      <c r="B382" s="25">
        <f t="shared" si="42"/>
        <v>374</v>
      </c>
      <c r="C382" s="26">
        <f t="shared" si="46"/>
        <v>57381</v>
      </c>
      <c r="D382" s="201">
        <f t="shared" si="43"/>
        <v>0</v>
      </c>
      <c r="E382" s="29">
        <f t="shared" si="47"/>
        <v>0</v>
      </c>
      <c r="F382" s="27">
        <f t="shared" si="44"/>
        <v>0</v>
      </c>
      <c r="G382" s="28">
        <f t="shared" si="40"/>
        <v>0</v>
      </c>
      <c r="H382" s="27">
        <f t="shared" si="45"/>
        <v>904.14981366996278</v>
      </c>
      <c r="I382" s="29">
        <f t="shared" si="41"/>
        <v>14.466397018719405</v>
      </c>
    </row>
    <row r="383" spans="2:9" ht="19.899999999999999" customHeight="1" x14ac:dyDescent="0.35">
      <c r="B383" s="10">
        <f t="shared" si="42"/>
        <v>375</v>
      </c>
      <c r="C383" s="11">
        <f t="shared" si="46"/>
        <v>57409</v>
      </c>
      <c r="D383" s="200">
        <f t="shared" si="43"/>
        <v>0</v>
      </c>
      <c r="E383" s="13">
        <f t="shared" si="47"/>
        <v>0</v>
      </c>
      <c r="F383" s="8">
        <f t="shared" si="44"/>
        <v>0</v>
      </c>
      <c r="G383" s="12">
        <f t="shared" si="40"/>
        <v>0</v>
      </c>
      <c r="H383" s="8">
        <f t="shared" si="45"/>
        <v>891.15280114681309</v>
      </c>
      <c r="I383" s="13">
        <f t="shared" si="41"/>
        <v>14.258444818349009</v>
      </c>
    </row>
    <row r="384" spans="2:9" ht="19.899999999999999" customHeight="1" x14ac:dyDescent="0.35">
      <c r="B384" s="25">
        <f t="shared" si="42"/>
        <v>376</v>
      </c>
      <c r="C384" s="26">
        <f t="shared" si="46"/>
        <v>57440</v>
      </c>
      <c r="D384" s="201">
        <f t="shared" si="43"/>
        <v>0</v>
      </c>
      <c r="E384" s="29">
        <f t="shared" si="47"/>
        <v>0</v>
      </c>
      <c r="F384" s="27">
        <f t="shared" si="44"/>
        <v>0</v>
      </c>
      <c r="G384" s="28">
        <f t="shared" si="40"/>
        <v>0</v>
      </c>
      <c r="H384" s="27">
        <f t="shared" si="45"/>
        <v>878.34261865113547</v>
      </c>
      <c r="I384" s="29">
        <f t="shared" si="41"/>
        <v>14.053481898418168</v>
      </c>
    </row>
    <row r="385" spans="2:9" ht="19.899999999999999" customHeight="1" x14ac:dyDescent="0.35">
      <c r="B385" s="10">
        <f t="shared" si="42"/>
        <v>377</v>
      </c>
      <c r="C385" s="11">
        <f t="shared" si="46"/>
        <v>57470</v>
      </c>
      <c r="D385" s="200">
        <f t="shared" si="43"/>
        <v>0</v>
      </c>
      <c r="E385" s="13">
        <f t="shared" si="47"/>
        <v>0</v>
      </c>
      <c r="F385" s="8">
        <f t="shared" si="44"/>
        <v>0</v>
      </c>
      <c r="G385" s="12">
        <f t="shared" si="40"/>
        <v>0</v>
      </c>
      <c r="H385" s="8">
        <f t="shared" si="45"/>
        <v>865.71658053043086</v>
      </c>
      <c r="I385" s="13">
        <f t="shared" si="41"/>
        <v>13.851465288486894</v>
      </c>
    </row>
    <row r="386" spans="2:9" ht="19.899999999999999" customHeight="1" x14ac:dyDescent="0.35">
      <c r="B386" s="25">
        <f t="shared" si="42"/>
        <v>378</v>
      </c>
      <c r="C386" s="26">
        <f t="shared" si="46"/>
        <v>57501</v>
      </c>
      <c r="D386" s="201">
        <f t="shared" si="43"/>
        <v>0</v>
      </c>
      <c r="E386" s="29">
        <f t="shared" si="47"/>
        <v>0</v>
      </c>
      <c r="F386" s="27">
        <f t="shared" si="44"/>
        <v>0</v>
      </c>
      <c r="G386" s="28">
        <f t="shared" si="40"/>
        <v>0</v>
      </c>
      <c r="H386" s="27">
        <f t="shared" si="45"/>
        <v>853.27203973803569</v>
      </c>
      <c r="I386" s="29">
        <f t="shared" si="41"/>
        <v>13.652352635808571</v>
      </c>
    </row>
    <row r="387" spans="2:9" ht="19.899999999999999" customHeight="1" x14ac:dyDescent="0.35">
      <c r="B387" s="10">
        <f t="shared" si="42"/>
        <v>379</v>
      </c>
      <c r="C387" s="11">
        <f t="shared" si="46"/>
        <v>57531</v>
      </c>
      <c r="D387" s="200">
        <f t="shared" si="43"/>
        <v>0</v>
      </c>
      <c r="E387" s="13">
        <f t="shared" si="47"/>
        <v>0</v>
      </c>
      <c r="F387" s="8">
        <f t="shared" si="44"/>
        <v>0</v>
      </c>
      <c r="G387" s="12">
        <f t="shared" si="40"/>
        <v>0</v>
      </c>
      <c r="H387" s="8">
        <f t="shared" si="45"/>
        <v>841.0063872781692</v>
      </c>
      <c r="I387" s="13">
        <f t="shared" si="41"/>
        <v>13.456102196450708</v>
      </c>
    </row>
    <row r="388" spans="2:9" ht="19.899999999999999" customHeight="1" x14ac:dyDescent="0.35">
      <c r="B388" s="25">
        <f t="shared" si="42"/>
        <v>380</v>
      </c>
      <c r="C388" s="26">
        <f t="shared" si="46"/>
        <v>57562</v>
      </c>
      <c r="D388" s="201">
        <f t="shared" si="43"/>
        <v>0</v>
      </c>
      <c r="E388" s="29">
        <f t="shared" si="47"/>
        <v>0</v>
      </c>
      <c r="F388" s="27">
        <f t="shared" si="44"/>
        <v>0</v>
      </c>
      <c r="G388" s="28">
        <f t="shared" si="40"/>
        <v>0</v>
      </c>
      <c r="H388" s="27">
        <f t="shared" si="45"/>
        <v>828.91705165895814</v>
      </c>
      <c r="I388" s="29">
        <f t="shared" si="41"/>
        <v>13.26267282654333</v>
      </c>
    </row>
    <row r="389" spans="2:9" ht="19.899999999999999" customHeight="1" x14ac:dyDescent="0.35">
      <c r="B389" s="10">
        <f t="shared" si="42"/>
        <v>381</v>
      </c>
      <c r="C389" s="11">
        <f t="shared" si="46"/>
        <v>57593</v>
      </c>
      <c r="D389" s="200">
        <f t="shared" si="43"/>
        <v>0</v>
      </c>
      <c r="E389" s="13">
        <f t="shared" si="47"/>
        <v>0</v>
      </c>
      <c r="F389" s="8">
        <f t="shared" si="44"/>
        <v>0</v>
      </c>
      <c r="G389" s="12">
        <f t="shared" si="40"/>
        <v>0</v>
      </c>
      <c r="H389" s="8">
        <f t="shared" si="45"/>
        <v>817.00149835332388</v>
      </c>
      <c r="I389" s="13">
        <f t="shared" si="41"/>
        <v>13.072023973653183</v>
      </c>
    </row>
    <row r="390" spans="2:9" ht="19.899999999999999" customHeight="1" x14ac:dyDescent="0.35">
      <c r="B390" s="25">
        <f t="shared" si="42"/>
        <v>382</v>
      </c>
      <c r="C390" s="26">
        <f t="shared" si="46"/>
        <v>57623</v>
      </c>
      <c r="D390" s="201">
        <f t="shared" si="43"/>
        <v>0</v>
      </c>
      <c r="E390" s="29">
        <f t="shared" si="47"/>
        <v>0</v>
      </c>
      <c r="F390" s="27">
        <f t="shared" si="44"/>
        <v>0</v>
      </c>
      <c r="G390" s="28">
        <f t="shared" si="40"/>
        <v>0</v>
      </c>
      <c r="H390" s="27">
        <f t="shared" si="45"/>
        <v>805.25722926761875</v>
      </c>
      <c r="I390" s="29">
        <f t="shared" si="41"/>
        <v>12.8841156682819</v>
      </c>
    </row>
    <row r="391" spans="2:9" ht="19.899999999999999" customHeight="1" x14ac:dyDescent="0.35">
      <c r="B391" s="10">
        <f t="shared" si="42"/>
        <v>383</v>
      </c>
      <c r="C391" s="11">
        <f t="shared" si="46"/>
        <v>57654</v>
      </c>
      <c r="D391" s="200">
        <f t="shared" si="43"/>
        <v>0</v>
      </c>
      <c r="E391" s="13">
        <f t="shared" si="47"/>
        <v>0</v>
      </c>
      <c r="F391" s="8">
        <f t="shared" si="44"/>
        <v>0</v>
      </c>
      <c r="G391" s="12">
        <f t="shared" si="40"/>
        <v>0</v>
      </c>
      <c r="H391" s="8">
        <f t="shared" si="45"/>
        <v>793.68178221790185</v>
      </c>
      <c r="I391" s="13">
        <f t="shared" si="41"/>
        <v>12.69890851548643</v>
      </c>
    </row>
    <row r="392" spans="2:9" ht="19.899999999999999" customHeight="1" x14ac:dyDescent="0.35">
      <c r="B392" s="25">
        <f t="shared" si="42"/>
        <v>384</v>
      </c>
      <c r="C392" s="26">
        <f t="shared" si="46"/>
        <v>57684</v>
      </c>
      <c r="D392" s="201">
        <f t="shared" si="43"/>
        <v>0</v>
      </c>
      <c r="E392" s="29">
        <f t="shared" si="47"/>
        <v>0</v>
      </c>
      <c r="F392" s="27">
        <f t="shared" si="44"/>
        <v>0</v>
      </c>
      <c r="G392" s="28">
        <f t="shared" si="40"/>
        <v>0</v>
      </c>
      <c r="H392" s="27">
        <f t="shared" si="45"/>
        <v>782.27273041374224</v>
      </c>
      <c r="I392" s="29">
        <f t="shared" si="41"/>
        <v>12.516363686619876</v>
      </c>
    </row>
    <row r="393" spans="2:9" ht="19.899999999999999" customHeight="1" x14ac:dyDescent="0.35">
      <c r="B393" s="10">
        <f t="shared" si="42"/>
        <v>385</v>
      </c>
      <c r="C393" s="11">
        <f t="shared" si="46"/>
        <v>57715</v>
      </c>
      <c r="D393" s="200">
        <f t="shared" si="43"/>
        <v>0</v>
      </c>
      <c r="E393" s="13">
        <f t="shared" si="47"/>
        <v>0</v>
      </c>
      <c r="F393" s="8">
        <f t="shared" si="44"/>
        <v>0</v>
      </c>
      <c r="G393" s="12">
        <f t="shared" si="40"/>
        <v>0</v>
      </c>
      <c r="H393" s="8">
        <f t="shared" si="45"/>
        <v>771.02768194944292</v>
      </c>
      <c r="I393" s="13">
        <f t="shared" si="41"/>
        <v>12.336442911191087</v>
      </c>
    </row>
    <row r="394" spans="2:9" ht="19.899999999999999" customHeight="1" x14ac:dyDescent="0.35">
      <c r="B394" s="25">
        <f t="shared" si="42"/>
        <v>386</v>
      </c>
      <c r="C394" s="26">
        <f t="shared" si="46"/>
        <v>57746</v>
      </c>
      <c r="D394" s="201">
        <f t="shared" si="43"/>
        <v>0</v>
      </c>
      <c r="E394" s="29">
        <f t="shared" si="47"/>
        <v>0</v>
      </c>
      <c r="F394" s="27">
        <f t="shared" si="44"/>
        <v>0</v>
      </c>
      <c r="G394" s="28">
        <f t="shared" ref="G394:G428" si="48">IF(F394=0,0,(F394/($B$4-B393)))</f>
        <v>0</v>
      </c>
      <c r="H394" s="27">
        <f t="shared" si="45"/>
        <v>759.94427930257814</v>
      </c>
      <c r="I394" s="29">
        <f t="shared" ref="I394:I428" si="49">H394*$D$4</f>
        <v>12.15910846884125</v>
      </c>
    </row>
    <row r="395" spans="2:9" ht="19.899999999999999" customHeight="1" x14ac:dyDescent="0.35">
      <c r="B395" s="10">
        <f t="shared" ref="B395:B428" si="50">+B394+1</f>
        <v>387</v>
      </c>
      <c r="C395" s="11">
        <f t="shared" si="46"/>
        <v>57774</v>
      </c>
      <c r="D395" s="200">
        <f t="shared" ref="D395:D427" si="51">(D394-E394)*(1+$K$18)</f>
        <v>0</v>
      </c>
      <c r="E395" s="13">
        <f t="shared" si="47"/>
        <v>0</v>
      </c>
      <c r="F395" s="8">
        <f t="shared" ref="F395:F428" si="52">(F394-G394)*(1+$K$18)</f>
        <v>0</v>
      </c>
      <c r="G395" s="12">
        <f t="shared" si="48"/>
        <v>0</v>
      </c>
      <c r="H395" s="8">
        <f t="shared" ref="H395:H428" si="53">(H394-I394)*(1+$K$18)</f>
        <v>749.02019883973912</v>
      </c>
      <c r="I395" s="13">
        <f t="shared" si="49"/>
        <v>11.984323181435826</v>
      </c>
    </row>
    <row r="396" spans="2:9" ht="19.899999999999999" customHeight="1" x14ac:dyDescent="0.35">
      <c r="B396" s="25">
        <f t="shared" si="50"/>
        <v>388</v>
      </c>
      <c r="C396" s="26">
        <f t="shared" ref="C396:C428" si="54">EDATE(C395,1)</f>
        <v>57805</v>
      </c>
      <c r="D396" s="201">
        <f t="shared" si="51"/>
        <v>0</v>
      </c>
      <c r="E396" s="29">
        <f t="shared" ref="E396:E428" si="55">IF(E395&gt;D396,D396,E395)</f>
        <v>0</v>
      </c>
      <c r="F396" s="27">
        <f t="shared" si="52"/>
        <v>0</v>
      </c>
      <c r="G396" s="28">
        <f t="shared" si="48"/>
        <v>0</v>
      </c>
      <c r="H396" s="27">
        <f t="shared" si="53"/>
        <v>738.25315032938499</v>
      </c>
      <c r="I396" s="29">
        <f t="shared" si="49"/>
        <v>11.81205040527016</v>
      </c>
    </row>
    <row r="397" spans="2:9" ht="19.899999999999999" customHeight="1" x14ac:dyDescent="0.35">
      <c r="B397" s="10">
        <f t="shared" si="50"/>
        <v>389</v>
      </c>
      <c r="C397" s="11">
        <f t="shared" si="54"/>
        <v>57835</v>
      </c>
      <c r="D397" s="200">
        <f t="shared" si="51"/>
        <v>0</v>
      </c>
      <c r="E397" s="13">
        <f t="shared" si="55"/>
        <v>0</v>
      </c>
      <c r="F397" s="8">
        <f t="shared" si="52"/>
        <v>0</v>
      </c>
      <c r="G397" s="12">
        <f t="shared" si="48"/>
        <v>0</v>
      </c>
      <c r="H397" s="8">
        <f t="shared" si="53"/>
        <v>727.64087646169583</v>
      </c>
      <c r="I397" s="13">
        <f t="shared" si="49"/>
        <v>11.642254023387133</v>
      </c>
    </row>
    <row r="398" spans="2:9" ht="19.899999999999999" customHeight="1" x14ac:dyDescent="0.35">
      <c r="B398" s="25">
        <f t="shared" si="50"/>
        <v>390</v>
      </c>
      <c r="C398" s="26">
        <f t="shared" si="54"/>
        <v>57866</v>
      </c>
      <c r="D398" s="201">
        <f t="shared" si="51"/>
        <v>0</v>
      </c>
      <c r="E398" s="29">
        <f t="shared" si="55"/>
        <v>0</v>
      </c>
      <c r="F398" s="27">
        <f t="shared" si="52"/>
        <v>0</v>
      </c>
      <c r="G398" s="28">
        <f t="shared" si="48"/>
        <v>0</v>
      </c>
      <c r="H398" s="27">
        <f t="shared" si="53"/>
        <v>717.18115237532834</v>
      </c>
      <c r="I398" s="29">
        <f t="shared" si="49"/>
        <v>11.474898438005253</v>
      </c>
    </row>
    <row r="399" spans="2:9" ht="19.899999999999999" customHeight="1" x14ac:dyDescent="0.35">
      <c r="B399" s="10">
        <f t="shared" si="50"/>
        <v>391</v>
      </c>
      <c r="C399" s="11">
        <f t="shared" si="54"/>
        <v>57896</v>
      </c>
      <c r="D399" s="200">
        <f t="shared" si="51"/>
        <v>0</v>
      </c>
      <c r="E399" s="13">
        <f t="shared" si="55"/>
        <v>0</v>
      </c>
      <c r="F399" s="8">
        <f t="shared" si="52"/>
        <v>0</v>
      </c>
      <c r="G399" s="12">
        <f t="shared" si="48"/>
        <v>0</v>
      </c>
      <c r="H399" s="8">
        <f t="shared" si="53"/>
        <v>706.87178519097415</v>
      </c>
      <c r="I399" s="13">
        <f t="shared" si="49"/>
        <v>11.309948563055586</v>
      </c>
    </row>
    <row r="400" spans="2:9" ht="19.899999999999999" customHeight="1" x14ac:dyDescent="0.35">
      <c r="B400" s="25">
        <f t="shared" si="50"/>
        <v>392</v>
      </c>
      <c r="C400" s="26">
        <f t="shared" si="54"/>
        <v>57927</v>
      </c>
      <c r="D400" s="201">
        <f t="shared" si="51"/>
        <v>0</v>
      </c>
      <c r="E400" s="29">
        <f t="shared" si="55"/>
        <v>0</v>
      </c>
      <c r="F400" s="27">
        <f t="shared" si="52"/>
        <v>0</v>
      </c>
      <c r="G400" s="28">
        <f t="shared" si="48"/>
        <v>0</v>
      </c>
      <c r="H400" s="27">
        <f t="shared" si="53"/>
        <v>696.71061355162249</v>
      </c>
      <c r="I400" s="29">
        <f t="shared" si="49"/>
        <v>11.147369816825959</v>
      </c>
    </row>
    <row r="401" spans="2:9" ht="19.899999999999999" customHeight="1" x14ac:dyDescent="0.35">
      <c r="B401" s="10">
        <f t="shared" si="50"/>
        <v>393</v>
      </c>
      <c r="C401" s="11">
        <f t="shared" si="54"/>
        <v>57958</v>
      </c>
      <c r="D401" s="200">
        <f t="shared" si="51"/>
        <v>0</v>
      </c>
      <c r="E401" s="13">
        <f t="shared" si="55"/>
        <v>0</v>
      </c>
      <c r="F401" s="8">
        <f t="shared" si="52"/>
        <v>0</v>
      </c>
      <c r="G401" s="12">
        <f t="shared" si="48"/>
        <v>0</v>
      </c>
      <c r="H401" s="8">
        <f t="shared" si="53"/>
        <v>686.69550716943263</v>
      </c>
      <c r="I401" s="13">
        <f t="shared" si="49"/>
        <v>10.987128114710922</v>
      </c>
    </row>
    <row r="402" spans="2:9" ht="19.899999999999999" customHeight="1" x14ac:dyDescent="0.35">
      <c r="B402" s="25">
        <f t="shared" si="50"/>
        <v>394</v>
      </c>
      <c r="C402" s="26">
        <f t="shared" si="54"/>
        <v>57988</v>
      </c>
      <c r="D402" s="201">
        <f t="shared" si="51"/>
        <v>0</v>
      </c>
      <c r="E402" s="29">
        <f t="shared" si="55"/>
        <v>0</v>
      </c>
      <c r="F402" s="27">
        <f t="shared" si="52"/>
        <v>0</v>
      </c>
      <c r="G402" s="28">
        <f t="shared" si="48"/>
        <v>0</v>
      </c>
      <c r="H402" s="27">
        <f t="shared" si="53"/>
        <v>676.82436637911928</v>
      </c>
      <c r="I402" s="29">
        <f t="shared" si="49"/>
        <v>10.829189862065908</v>
      </c>
    </row>
    <row r="403" spans="2:9" ht="19.899999999999999" customHeight="1" x14ac:dyDescent="0.35">
      <c r="B403" s="10">
        <f t="shared" si="50"/>
        <v>395</v>
      </c>
      <c r="C403" s="11">
        <f t="shared" si="54"/>
        <v>58019</v>
      </c>
      <c r="D403" s="200">
        <f t="shared" si="51"/>
        <v>0</v>
      </c>
      <c r="E403" s="13">
        <f t="shared" si="55"/>
        <v>0</v>
      </c>
      <c r="F403" s="8">
        <f t="shared" si="52"/>
        <v>0</v>
      </c>
      <c r="G403" s="12">
        <f t="shared" si="48"/>
        <v>0</v>
      </c>
      <c r="H403" s="8">
        <f t="shared" si="53"/>
        <v>667.09512169775792</v>
      </c>
      <c r="I403" s="13">
        <f t="shared" si="49"/>
        <v>10.673521947164128</v>
      </c>
    </row>
    <row r="404" spans="2:9" ht="19.899999999999999" customHeight="1" x14ac:dyDescent="0.35">
      <c r="B404" s="25">
        <f t="shared" si="50"/>
        <v>396</v>
      </c>
      <c r="C404" s="26">
        <f t="shared" si="54"/>
        <v>58049</v>
      </c>
      <c r="D404" s="201">
        <f t="shared" si="51"/>
        <v>0</v>
      </c>
      <c r="E404" s="29">
        <f t="shared" si="55"/>
        <v>0</v>
      </c>
      <c r="F404" s="27">
        <f t="shared" si="52"/>
        <v>0</v>
      </c>
      <c r="G404" s="28">
        <f t="shared" si="48"/>
        <v>0</v>
      </c>
      <c r="H404" s="27">
        <f t="shared" si="53"/>
        <v>657.50573339091852</v>
      </c>
      <c r="I404" s="29">
        <f t="shared" si="49"/>
        <v>10.520091734254697</v>
      </c>
    </row>
    <row r="405" spans="2:9" ht="19.899999999999999" customHeight="1" x14ac:dyDescent="0.35">
      <c r="B405" s="10">
        <f t="shared" si="50"/>
        <v>397</v>
      </c>
      <c r="C405" s="11">
        <f t="shared" si="54"/>
        <v>58080</v>
      </c>
      <c r="D405" s="200">
        <f t="shared" si="51"/>
        <v>0</v>
      </c>
      <c r="E405" s="13">
        <f t="shared" si="55"/>
        <v>0</v>
      </c>
      <c r="F405" s="8">
        <f t="shared" si="52"/>
        <v>0</v>
      </c>
      <c r="G405" s="12">
        <f t="shared" si="48"/>
        <v>0</v>
      </c>
      <c r="H405" s="8">
        <f t="shared" si="53"/>
        <v>648.05419104503483</v>
      </c>
      <c r="I405" s="13">
        <f t="shared" si="49"/>
        <v>10.368867056720557</v>
      </c>
    </row>
    <row r="406" spans="2:9" ht="19.899999999999999" customHeight="1" x14ac:dyDescent="0.35">
      <c r="B406" s="25">
        <f t="shared" si="50"/>
        <v>398</v>
      </c>
      <c r="C406" s="26">
        <f t="shared" si="54"/>
        <v>58111</v>
      </c>
      <c r="D406" s="201">
        <f t="shared" si="51"/>
        <v>0</v>
      </c>
      <c r="E406" s="29">
        <f t="shared" si="55"/>
        <v>0</v>
      </c>
      <c r="F406" s="27">
        <f t="shared" si="52"/>
        <v>0</v>
      </c>
      <c r="G406" s="28">
        <f t="shared" si="48"/>
        <v>0</v>
      </c>
      <c r="H406" s="27">
        <f t="shared" si="53"/>
        <v>638.7385131459223</v>
      </c>
      <c r="I406" s="29">
        <f t="shared" si="49"/>
        <v>10.219816210334757</v>
      </c>
    </row>
    <row r="407" spans="2:9" ht="19.899999999999999" customHeight="1" x14ac:dyDescent="0.35">
      <c r="B407" s="10">
        <f t="shared" si="50"/>
        <v>399</v>
      </c>
      <c r="C407" s="11">
        <f t="shared" si="54"/>
        <v>58139</v>
      </c>
      <c r="D407" s="200">
        <f t="shared" si="51"/>
        <v>0</v>
      </c>
      <c r="E407" s="13">
        <f t="shared" si="55"/>
        <v>0</v>
      </c>
      <c r="F407" s="8">
        <f t="shared" si="52"/>
        <v>0</v>
      </c>
      <c r="G407" s="12">
        <f t="shared" si="48"/>
        <v>0</v>
      </c>
      <c r="H407" s="8">
        <f t="shared" si="53"/>
        <v>629.55674666335358</v>
      </c>
      <c r="I407" s="13">
        <f t="shared" si="49"/>
        <v>10.072907946613658</v>
      </c>
    </row>
    <row r="408" spans="2:9" ht="19.899999999999999" customHeight="1" x14ac:dyDescent="0.35">
      <c r="B408" s="25">
        <f t="shared" si="50"/>
        <v>400</v>
      </c>
      <c r="C408" s="26">
        <f t="shared" si="54"/>
        <v>58170</v>
      </c>
      <c r="D408" s="201">
        <f t="shared" si="51"/>
        <v>0</v>
      </c>
      <c r="E408" s="29">
        <f t="shared" si="55"/>
        <v>0</v>
      </c>
      <c r="F408" s="27">
        <f t="shared" si="52"/>
        <v>0</v>
      </c>
      <c r="G408" s="28">
        <f t="shared" si="48"/>
        <v>0</v>
      </c>
      <c r="H408" s="27">
        <f t="shared" si="53"/>
        <v>620.50696664160625</v>
      </c>
      <c r="I408" s="29">
        <f t="shared" si="49"/>
        <v>9.9281114662657011</v>
      </c>
    </row>
    <row r="409" spans="2:9" ht="19.899999999999999" customHeight="1" x14ac:dyDescent="0.35">
      <c r="B409" s="10">
        <f t="shared" si="50"/>
        <v>401</v>
      </c>
      <c r="C409" s="11">
        <f t="shared" si="54"/>
        <v>58200</v>
      </c>
      <c r="D409" s="200">
        <f t="shared" si="51"/>
        <v>0</v>
      </c>
      <c r="E409" s="13">
        <f t="shared" si="55"/>
        <v>0</v>
      </c>
      <c r="F409" s="8">
        <f t="shared" si="52"/>
        <v>0</v>
      </c>
      <c r="G409" s="12">
        <f t="shared" si="48"/>
        <v>0</v>
      </c>
      <c r="H409" s="8">
        <f t="shared" si="53"/>
        <v>611.58727579589595</v>
      </c>
      <c r="I409" s="13">
        <f t="shared" si="49"/>
        <v>9.785396412734336</v>
      </c>
    </row>
    <row r="410" spans="2:9" ht="19.899999999999999" customHeight="1" x14ac:dyDescent="0.35">
      <c r="B410" s="25">
        <f t="shared" si="50"/>
        <v>402</v>
      </c>
      <c r="C410" s="26">
        <f t="shared" si="54"/>
        <v>58231</v>
      </c>
      <c r="D410" s="201">
        <f t="shared" si="51"/>
        <v>0</v>
      </c>
      <c r="E410" s="29">
        <f t="shared" si="55"/>
        <v>0</v>
      </c>
      <c r="F410" s="27">
        <f t="shared" si="52"/>
        <v>0</v>
      </c>
      <c r="G410" s="28">
        <f t="shared" si="48"/>
        <v>0</v>
      </c>
      <c r="H410" s="27">
        <f t="shared" si="53"/>
        <v>602.7958041146112</v>
      </c>
      <c r="I410" s="29">
        <f t="shared" si="49"/>
        <v>9.6447328658337792</v>
      </c>
    </row>
    <row r="411" spans="2:9" ht="19.899999999999999" customHeight="1" x14ac:dyDescent="0.35">
      <c r="B411" s="10">
        <f t="shared" si="50"/>
        <v>403</v>
      </c>
      <c r="C411" s="11">
        <f t="shared" si="54"/>
        <v>58261</v>
      </c>
      <c r="D411" s="200">
        <f t="shared" si="51"/>
        <v>0</v>
      </c>
      <c r="E411" s="13">
        <f t="shared" si="55"/>
        <v>0</v>
      </c>
      <c r="F411" s="8">
        <f t="shared" si="52"/>
        <v>0</v>
      </c>
      <c r="G411" s="12">
        <f t="shared" si="48"/>
        <v>0</v>
      </c>
      <c r="H411" s="8">
        <f t="shared" si="53"/>
        <v>594.13070846726578</v>
      </c>
      <c r="I411" s="13">
        <f t="shared" si="49"/>
        <v>9.5060913354762526</v>
      </c>
    </row>
    <row r="412" spans="2:9" ht="19.899999999999999" customHeight="1" x14ac:dyDescent="0.35">
      <c r="B412" s="25">
        <f t="shared" si="50"/>
        <v>404</v>
      </c>
      <c r="C412" s="26">
        <f t="shared" si="54"/>
        <v>58292</v>
      </c>
      <c r="D412" s="201">
        <f t="shared" si="51"/>
        <v>0</v>
      </c>
      <c r="E412" s="29">
        <f t="shared" si="55"/>
        <v>0</v>
      </c>
      <c r="F412" s="27">
        <f t="shared" si="52"/>
        <v>0</v>
      </c>
      <c r="G412" s="28">
        <f t="shared" si="48"/>
        <v>0</v>
      </c>
      <c r="H412" s="27">
        <f t="shared" si="53"/>
        <v>585.59017221808665</v>
      </c>
      <c r="I412" s="29">
        <f t="shared" si="49"/>
        <v>9.369442755489386</v>
      </c>
    </row>
    <row r="413" spans="2:9" ht="19.899999999999999" customHeight="1" x14ac:dyDescent="0.35">
      <c r="B413" s="10">
        <f t="shared" si="50"/>
        <v>405</v>
      </c>
      <c r="C413" s="11">
        <f t="shared" si="54"/>
        <v>58323</v>
      </c>
      <c r="D413" s="200">
        <f t="shared" si="51"/>
        <v>0</v>
      </c>
      <c r="E413" s="13">
        <f t="shared" si="55"/>
        <v>0</v>
      </c>
      <c r="F413" s="8">
        <f t="shared" si="52"/>
        <v>0</v>
      </c>
      <c r="G413" s="12">
        <f t="shared" si="48"/>
        <v>0</v>
      </c>
      <c r="H413" s="8">
        <f t="shared" si="53"/>
        <v>577.17240484515662</v>
      </c>
      <c r="I413" s="13">
        <f t="shared" si="49"/>
        <v>9.2347584775225062</v>
      </c>
    </row>
    <row r="414" spans="2:9" ht="19.899999999999999" customHeight="1" x14ac:dyDescent="0.35">
      <c r="B414" s="25">
        <f t="shared" si="50"/>
        <v>406</v>
      </c>
      <c r="C414" s="26">
        <f t="shared" si="54"/>
        <v>58353</v>
      </c>
      <c r="D414" s="201">
        <f t="shared" si="51"/>
        <v>0</v>
      </c>
      <c r="E414" s="29">
        <f t="shared" si="55"/>
        <v>0</v>
      </c>
      <c r="F414" s="27">
        <f t="shared" si="52"/>
        <v>0</v>
      </c>
      <c r="G414" s="28">
        <f t="shared" si="48"/>
        <v>0</v>
      </c>
      <c r="H414" s="27">
        <f t="shared" si="53"/>
        <v>568.87564156503151</v>
      </c>
      <c r="I414" s="29">
        <f t="shared" si="49"/>
        <v>9.102010265040505</v>
      </c>
    </row>
    <row r="415" spans="2:9" ht="19.899999999999999" customHeight="1" x14ac:dyDescent="0.35">
      <c r="B415" s="10">
        <f t="shared" si="50"/>
        <v>407</v>
      </c>
      <c r="C415" s="11">
        <f t="shared" si="54"/>
        <v>58384</v>
      </c>
      <c r="D415" s="200">
        <f t="shared" si="51"/>
        <v>0</v>
      </c>
      <c r="E415" s="13">
        <f t="shared" si="55"/>
        <v>0</v>
      </c>
      <c r="F415" s="8">
        <f t="shared" si="52"/>
        <v>0</v>
      </c>
      <c r="G415" s="12">
        <f t="shared" si="48"/>
        <v>0</v>
      </c>
      <c r="H415" s="8">
        <f t="shared" si="53"/>
        <v>560.6981429627541</v>
      </c>
      <c r="I415" s="13">
        <f t="shared" si="49"/>
        <v>8.9711702874040657</v>
      </c>
    </row>
    <row r="416" spans="2:9" ht="19.899999999999999" customHeight="1" x14ac:dyDescent="0.35">
      <c r="B416" s="25">
        <f t="shared" si="50"/>
        <v>408</v>
      </c>
      <c r="C416" s="26">
        <f t="shared" si="54"/>
        <v>58414</v>
      </c>
      <c r="D416" s="201">
        <f t="shared" si="51"/>
        <v>0</v>
      </c>
      <c r="E416" s="29">
        <f t="shared" si="55"/>
        <v>0</v>
      </c>
      <c r="F416" s="27">
        <f t="shared" si="52"/>
        <v>0</v>
      </c>
      <c r="G416" s="28">
        <f t="shared" si="48"/>
        <v>0</v>
      </c>
      <c r="H416" s="27">
        <f t="shared" si="53"/>
        <v>552.63819462718561</v>
      </c>
      <c r="I416" s="29">
        <f t="shared" si="49"/>
        <v>8.8422111140349706</v>
      </c>
    </row>
    <row r="417" spans="2:9" ht="19.899999999999999" customHeight="1" x14ac:dyDescent="0.35">
      <c r="B417" s="10">
        <f t="shared" si="50"/>
        <v>409</v>
      </c>
      <c r="C417" s="11">
        <f t="shared" si="54"/>
        <v>58445</v>
      </c>
      <c r="D417" s="200">
        <f t="shared" si="51"/>
        <v>0</v>
      </c>
      <c r="E417" s="13">
        <f t="shared" si="55"/>
        <v>0</v>
      </c>
      <c r="F417" s="8">
        <f t="shared" si="52"/>
        <v>0</v>
      </c>
      <c r="G417" s="12">
        <f t="shared" si="48"/>
        <v>0</v>
      </c>
      <c r="H417" s="8">
        <f t="shared" si="53"/>
        <v>544.69410679158034</v>
      </c>
      <c r="I417" s="13">
        <f t="shared" si="49"/>
        <v>8.7151057086652859</v>
      </c>
    </row>
    <row r="418" spans="2:9" ht="19.899999999999999" customHeight="1" x14ac:dyDescent="0.35">
      <c r="B418" s="25">
        <f t="shared" si="50"/>
        <v>410</v>
      </c>
      <c r="C418" s="26">
        <f t="shared" si="54"/>
        <v>58476</v>
      </c>
      <c r="D418" s="201">
        <f t="shared" si="51"/>
        <v>0</v>
      </c>
      <c r="E418" s="29">
        <f t="shared" si="55"/>
        <v>0</v>
      </c>
      <c r="F418" s="27">
        <f t="shared" si="52"/>
        <v>0</v>
      </c>
      <c r="G418" s="28">
        <f t="shared" si="48"/>
        <v>0</v>
      </c>
      <c r="H418" s="27">
        <f t="shared" si="53"/>
        <v>536.86421397932543</v>
      </c>
      <c r="I418" s="29">
        <f t="shared" si="49"/>
        <v>8.5898274236692078</v>
      </c>
    </row>
    <row r="419" spans="2:9" ht="19.899999999999999" customHeight="1" x14ac:dyDescent="0.35">
      <c r="B419" s="10">
        <f t="shared" si="50"/>
        <v>411</v>
      </c>
      <c r="C419" s="11">
        <f t="shared" si="54"/>
        <v>58505</v>
      </c>
      <c r="D419" s="200">
        <f t="shared" si="51"/>
        <v>0</v>
      </c>
      <c r="E419" s="13">
        <f t="shared" si="55"/>
        <v>0</v>
      </c>
      <c r="F419" s="8">
        <f t="shared" si="52"/>
        <v>0</v>
      </c>
      <c r="G419" s="12">
        <f t="shared" si="48"/>
        <v>0</v>
      </c>
      <c r="H419" s="8">
        <f t="shared" si="53"/>
        <v>529.14687465477493</v>
      </c>
      <c r="I419" s="13">
        <f t="shared" si="49"/>
        <v>8.4663499944763991</v>
      </c>
    </row>
    <row r="420" spans="2:9" ht="19.899999999999999" customHeight="1" x14ac:dyDescent="0.35">
      <c r="B420" s="25">
        <f t="shared" si="50"/>
        <v>412</v>
      </c>
      <c r="C420" s="26">
        <f t="shared" si="54"/>
        <v>58536</v>
      </c>
      <c r="D420" s="201">
        <f t="shared" si="51"/>
        <v>0</v>
      </c>
      <c r="E420" s="29">
        <f t="shared" si="55"/>
        <v>0</v>
      </c>
      <c r="F420" s="27">
        <f t="shared" si="52"/>
        <v>0</v>
      </c>
      <c r="G420" s="28">
        <f t="shared" si="48"/>
        <v>0</v>
      </c>
      <c r="H420" s="27">
        <f t="shared" si="53"/>
        <v>521.54047087910146</v>
      </c>
      <c r="I420" s="29">
        <f t="shared" si="49"/>
        <v>8.3446475340656239</v>
      </c>
    </row>
    <row r="421" spans="2:9" ht="19.899999999999999" customHeight="1" x14ac:dyDescent="0.35">
      <c r="B421" s="10">
        <f t="shared" si="50"/>
        <v>413</v>
      </c>
      <c r="C421" s="11">
        <f t="shared" si="54"/>
        <v>58566</v>
      </c>
      <c r="D421" s="200">
        <f t="shared" si="51"/>
        <v>0</v>
      </c>
      <c r="E421" s="13">
        <f t="shared" si="55"/>
        <v>0</v>
      </c>
      <c r="F421" s="8">
        <f t="shared" si="52"/>
        <v>0</v>
      </c>
      <c r="G421" s="12">
        <f t="shared" si="48"/>
        <v>0</v>
      </c>
      <c r="H421" s="8">
        <f t="shared" si="53"/>
        <v>514.04340797109603</v>
      </c>
      <c r="I421" s="13">
        <f t="shared" si="49"/>
        <v>8.2246945275375367</v>
      </c>
    </row>
    <row r="422" spans="2:9" ht="19.899999999999999" customHeight="1" x14ac:dyDescent="0.35">
      <c r="B422" s="25">
        <f t="shared" si="50"/>
        <v>414</v>
      </c>
      <c r="C422" s="26">
        <f t="shared" si="54"/>
        <v>58597</v>
      </c>
      <c r="D422" s="201">
        <f t="shared" si="51"/>
        <v>0</v>
      </c>
      <c r="E422" s="29">
        <f t="shared" si="55"/>
        <v>0</v>
      </c>
      <c r="F422" s="27">
        <f t="shared" si="52"/>
        <v>0</v>
      </c>
      <c r="G422" s="28">
        <f t="shared" si="48"/>
        <v>0</v>
      </c>
      <c r="H422" s="27">
        <f t="shared" si="53"/>
        <v>506.65411417284326</v>
      </c>
      <c r="I422" s="29">
        <f t="shared" si="49"/>
        <v>8.1064658267654917</v>
      </c>
    </row>
    <row r="423" spans="2:9" ht="19.899999999999999" customHeight="1" x14ac:dyDescent="0.35">
      <c r="B423" s="10">
        <f t="shared" si="50"/>
        <v>415</v>
      </c>
      <c r="C423" s="11">
        <f t="shared" si="54"/>
        <v>58627</v>
      </c>
      <c r="D423" s="200">
        <f t="shared" si="51"/>
        <v>0</v>
      </c>
      <c r="E423" s="13">
        <f t="shared" si="55"/>
        <v>0</v>
      </c>
      <c r="F423" s="8">
        <f t="shared" si="52"/>
        <v>0</v>
      </c>
      <c r="G423" s="12">
        <f t="shared" si="48"/>
        <v>0</v>
      </c>
      <c r="H423" s="8">
        <f t="shared" si="53"/>
        <v>499.37104032020244</v>
      </c>
      <c r="I423" s="13">
        <f t="shared" si="49"/>
        <v>7.9899366451232394</v>
      </c>
    </row>
    <row r="424" spans="2:9" ht="19.899999999999999" customHeight="1" x14ac:dyDescent="0.35">
      <c r="B424" s="25">
        <f t="shared" si="50"/>
        <v>416</v>
      </c>
      <c r="C424" s="26">
        <f t="shared" si="54"/>
        <v>58658</v>
      </c>
      <c r="D424" s="201">
        <f t="shared" si="51"/>
        <v>0</v>
      </c>
      <c r="E424" s="29">
        <f t="shared" si="55"/>
        <v>0</v>
      </c>
      <c r="F424" s="27">
        <f t="shared" si="52"/>
        <v>0</v>
      </c>
      <c r="G424" s="28">
        <f t="shared" si="48"/>
        <v>0</v>
      </c>
      <c r="H424" s="27">
        <f t="shared" si="53"/>
        <v>492.19265951802589</v>
      </c>
      <c r="I424" s="29">
        <f t="shared" si="49"/>
        <v>7.875082552288414</v>
      </c>
    </row>
    <row r="425" spans="2:9" ht="19.899999999999999" customHeight="1" x14ac:dyDescent="0.35">
      <c r="B425" s="10">
        <f t="shared" si="50"/>
        <v>417</v>
      </c>
      <c r="C425" s="11">
        <f t="shared" si="54"/>
        <v>58689</v>
      </c>
      <c r="D425" s="200">
        <f t="shared" si="51"/>
        <v>0</v>
      </c>
      <c r="E425" s="13">
        <f t="shared" si="55"/>
        <v>0</v>
      </c>
      <c r="F425" s="8">
        <f t="shared" si="52"/>
        <v>0</v>
      </c>
      <c r="G425" s="12">
        <f t="shared" si="48"/>
        <v>0</v>
      </c>
      <c r="H425" s="8">
        <f t="shared" si="53"/>
        <v>485.11746682004542</v>
      </c>
      <c r="I425" s="13">
        <f t="shared" si="49"/>
        <v>7.7618794691207267</v>
      </c>
    </row>
    <row r="426" spans="2:9" ht="19.899999999999999" customHeight="1" x14ac:dyDescent="0.35">
      <c r="B426" s="25">
        <f t="shared" si="50"/>
        <v>418</v>
      </c>
      <c r="C426" s="26">
        <f t="shared" si="54"/>
        <v>58719</v>
      </c>
      <c r="D426" s="201">
        <f t="shared" si="51"/>
        <v>0</v>
      </c>
      <c r="E426" s="29">
        <f t="shared" si="55"/>
        <v>0</v>
      </c>
      <c r="F426" s="27">
        <f t="shared" si="52"/>
        <v>0</v>
      </c>
      <c r="G426" s="28">
        <f t="shared" si="48"/>
        <v>0</v>
      </c>
      <c r="H426" s="27">
        <f t="shared" si="53"/>
        <v>478.14397891336063</v>
      </c>
      <c r="I426" s="29">
        <f t="shared" si="49"/>
        <v>7.6503036626137702</v>
      </c>
    </row>
    <row r="427" spans="2:9" ht="19.899999999999999" customHeight="1" x14ac:dyDescent="0.35">
      <c r="B427" s="10">
        <f t="shared" si="50"/>
        <v>419</v>
      </c>
      <c r="C427" s="11">
        <f t="shared" si="54"/>
        <v>58750</v>
      </c>
      <c r="D427" s="200">
        <f t="shared" si="51"/>
        <v>0</v>
      </c>
      <c r="E427" s="13">
        <f t="shared" si="55"/>
        <v>0</v>
      </c>
      <c r="F427" s="8">
        <f t="shared" si="52"/>
        <v>0</v>
      </c>
      <c r="G427" s="12">
        <f t="shared" si="48"/>
        <v>0</v>
      </c>
      <c r="H427" s="8">
        <f t="shared" si="53"/>
        <v>471.2707338074627</v>
      </c>
      <c r="I427" s="13">
        <f t="shared" si="49"/>
        <v>7.5403317409194033</v>
      </c>
    </row>
    <row r="428" spans="2:9" ht="19.899999999999999" customHeight="1" thickBot="1" x14ac:dyDescent="0.4">
      <c r="B428" s="25">
        <f t="shared" si="50"/>
        <v>420</v>
      </c>
      <c r="C428" s="26">
        <f t="shared" si="54"/>
        <v>58780</v>
      </c>
      <c r="D428" s="201">
        <f t="shared" ref="D428" si="56">(D427-E427)*(1+$E$5)</f>
        <v>0</v>
      </c>
      <c r="E428" s="202">
        <f t="shared" si="55"/>
        <v>0</v>
      </c>
      <c r="F428" s="27">
        <f t="shared" si="52"/>
        <v>0</v>
      </c>
      <c r="G428" s="28">
        <f t="shared" si="48"/>
        <v>0</v>
      </c>
      <c r="H428" s="27">
        <f t="shared" si="53"/>
        <v>464.49629052772838</v>
      </c>
      <c r="I428" s="29">
        <f t="shared" si="49"/>
        <v>7.4319406484436543</v>
      </c>
    </row>
    <row r="429" spans="2:9" ht="19.899999999999999" customHeight="1" thickBot="1" x14ac:dyDescent="0.4">
      <c r="B429" s="15" t="s">
        <v>6</v>
      </c>
      <c r="C429" s="19"/>
      <c r="D429" s="16"/>
      <c r="E429" s="16">
        <f>SUM(E9:E428)+D428</f>
        <v>222565.87496768186</v>
      </c>
      <c r="F429" s="16"/>
      <c r="G429" s="16">
        <f>SUM(G9:G428)+F428</f>
        <v>216891.7477075895</v>
      </c>
      <c r="H429" s="17">
        <f>SMALL(H9:H428,2)</f>
        <v>471.2707338074627</v>
      </c>
      <c r="I429" s="18">
        <f>SUM(I9:I428)+H429</f>
        <v>222940.46432975263</v>
      </c>
    </row>
    <row r="430" spans="2:9" ht="9" customHeight="1" x14ac:dyDescent="0.35"/>
  </sheetData>
  <sheetProtection algorithmName="SHA-512" hashValue="Dgy+ECk9Mm46aHMtSaiyiB5qHDVz+kghUM3t6U8zpKKaoe+1HW7457NQDT9YBemVonvX5bvdbE+3+9BE9Tbnvw==" saltValue="PSXK6dllUeMfTCem3/+pBg==" spinCount="100000" sheet="1" objects="1" scenarios="1"/>
  <mergeCells count="15">
    <mergeCell ref="B4:B5"/>
    <mergeCell ref="C4:C5"/>
    <mergeCell ref="D4:D5"/>
    <mergeCell ref="G4:G5"/>
    <mergeCell ref="K19:L23"/>
    <mergeCell ref="B7:B8"/>
    <mergeCell ref="C7:C8"/>
    <mergeCell ref="D7:E7"/>
    <mergeCell ref="H7:I7"/>
    <mergeCell ref="F7:G7"/>
    <mergeCell ref="E2:I2"/>
    <mergeCell ref="K14:L14"/>
    <mergeCell ref="E4:E5"/>
    <mergeCell ref="F4:F5"/>
    <mergeCell ref="H3:I4"/>
  </mergeCells>
  <conditionalFormatting sqref="K19">
    <cfRule type="expression" dxfId="19" priority="18">
      <formula>$L$18=3</formula>
    </cfRule>
  </conditionalFormatting>
  <conditionalFormatting sqref="K8:L12">
    <cfRule type="expression" dxfId="18" priority="1">
      <formula>$L$7="NÃO"</formula>
    </cfRule>
  </conditionalFormatting>
  <conditionalFormatting sqref="K9:L9">
    <cfRule type="expression" dxfId="17" priority="38">
      <formula>$L$7="NÃO"</formula>
    </cfRule>
  </conditionalFormatting>
  <conditionalFormatting sqref="K10:L10">
    <cfRule type="expression" dxfId="16" priority="3">
      <formula>$K$10="VALOR MÁXIMO PRECISA SER MENOR QUE 1,60%"</formula>
    </cfRule>
    <cfRule type="expression" dxfId="15" priority="6">
      <formula>$K$10="PAGAMENTO VALOR OK"</formula>
    </cfRule>
    <cfRule type="expression" dxfId="14" priority="9">
      <formula>$K$10="PAGAMENTO PRECISA SER &gt; QUE 2 UP'S"</formula>
    </cfRule>
  </conditionalFormatting>
  <conditionalFormatting sqref="K11:L11">
    <cfRule type="expression" dxfId="13" priority="5">
      <formula>$K$11="PAGAMENTO TEMPO OK"</formula>
    </cfRule>
    <cfRule type="expression" dxfId="12" priority="8">
      <formula>$K$11="PAGAMENTO ÚNICO POR TEMPO"</formula>
    </cfRule>
  </conditionalFormatting>
  <conditionalFormatting sqref="K12:L12">
    <cfRule type="expression" dxfId="11" priority="4">
      <formula>$K$12="PAGAMENTO PERCENTUAL OK"</formula>
    </cfRule>
    <cfRule type="expression" dxfId="10" priority="7">
      <formula>$K$12="PAGAMENTO ÚNICO POR PERCENTUAL"</formula>
    </cfRule>
  </conditionalFormatting>
  <conditionalFormatting sqref="K19:L23">
    <cfRule type="containsText" dxfId="9" priority="19" operator="containsText" text="NA OPÇÃO PERCENTUAL">
      <formula>NOT(ISERROR(SEARCH("NA OPÇÃO PERCENTUAL",K19)))</formula>
    </cfRule>
  </conditionalFormatting>
  <conditionalFormatting sqref="L15:L17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L7" xr:uid="{2A1586D4-3E8F-47D1-8EB2-01CC5492FF43}">
      <formula1>"SIM,NÃO"</formula1>
    </dataValidation>
  </dataValidations>
  <printOptions horizontalCentered="1" verticalCentered="1"/>
  <pageMargins left="0.19685039370078741" right="0.19685039370078741" top="0.19685039370078741" bottom="0.78740157480314965" header="0.31496062992125984" footer="0.31496062992125984"/>
  <pageSetup paperSize="9" scale="42" fitToHeight="5" pageOrder="overThenDown" orientation="portrait" verticalDpi="598" r:id="rId1"/>
  <headerFooter>
    <oddFooter>&amp;LTeam PreviHonda</oddFooter>
  </headerFooter>
  <customProperties>
    <customPr name="LastActive" r:id="rId2"/>
  </customProperties>
  <ignoredErrors>
    <ignoredError sqref="E10:E428" formula="1"/>
    <ignoredError sqref="G9 G429 L9" unlockedFormula="1"/>
    <ignoredError sqref="G10:G428" formula="1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5" name="Drop Down 13">
              <controlPr locked="0" defaultSize="0" autoLine="0" autoPict="0">
                <anchor moveWithCells="1">
                  <from>
                    <xdr:col>11</xdr:col>
                    <xdr:colOff>0</xdr:colOff>
                    <xdr:row>12</xdr:row>
                    <xdr:rowOff>228600</xdr:rowOff>
                  </from>
                  <to>
                    <xdr:col>12</xdr:col>
                    <xdr:colOff>0</xdr:colOff>
                    <xdr:row>13</xdr:row>
                    <xdr:rowOff>222250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E7D7FBD-2561-47D5-A21E-B064EA3AC5CF}">
          <x14:formula1>
            <xm:f>UPS!$C$2:$C$10</xm:f>
          </x14:formula1>
          <xm:sqref>K9</xm:sqref>
        </x14:dataValidation>
        <x14:dataValidation type="list" allowBlank="1" showInputMessage="1" showErrorMessage="1" xr:uid="{A8B29375-1B7B-4836-AB53-4E949DA405EC}">
          <x14:formula1>
            <xm:f>IF($L$7="SIM",LIMITES!$E$4:$E$12,LIMITES!$F$4:$F$34)</xm:f>
          </x14:formula1>
          <xm:sqref>D4:D5</xm:sqref>
        </x14:dataValidation>
        <x14:dataValidation type="list" allowBlank="1" showInputMessage="1" showErrorMessage="1" xr:uid="{D34EC929-6FF8-40C5-8F3F-6D85729C5C06}">
          <x14:formula1>
            <xm:f>IF($L$7="SIM",LIMITES!$B$4:$B$14,LIMITES!$C$4:$C$34)</xm:f>
          </x14:formula1>
          <xm:sqref>B4:B5</xm:sqref>
        </x14:dataValidation>
        <x14:dataValidation type="list" allowBlank="1" showInputMessage="1" showErrorMessage="1" xr:uid="{9C834741-C778-42BC-A4DE-6507CA798053}">
          <x14:formula1>
            <xm:f>IF($L$7="SIM",LIMITES!$H$4:$H$9,LIMITES!$I$4:$I$34)</xm:f>
          </x14:formula1>
          <xm:sqref>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7D4B5-7FCA-4F47-B331-6902278D75E9}">
  <sheetPr>
    <pageSetUpPr fitToPage="1"/>
  </sheetPr>
  <dimension ref="A1"/>
  <sheetViews>
    <sheetView showGridLines="0" zoomScale="110" zoomScaleNormal="110" workbookViewId="0"/>
  </sheetViews>
  <sheetFormatPr defaultRowHeight="12.5" x14ac:dyDescent="0.25"/>
  <sheetData/>
  <sheetProtection password="A8DD" sheet="1" objects="1" scenarios="1"/>
  <printOptions horizontalCentered="1" verticalCentered="1"/>
  <pageMargins left="0.19685039370078741" right="0.19685039370078741" top="0.78740157480314965" bottom="0.78740157480314965" header="0.31496062992125984" footer="0.31496062992125984"/>
  <pageSetup paperSize="9" scale="57" orientation="landscape" horizontalDpi="0" verticalDpi="0" r:id="rId1"/>
  <headerFooter>
    <oddHeader>&amp;C&amp;"Arial,Negrito"&amp;24EVOLUÇÃO DO BENEFÍCIO AO LONGO DO TEMPO, POR TIPO</oddHeader>
    <oddFooter>&amp;L&amp;20&amp;A&amp;C&amp;20&amp;P/&amp;N&amp;R&amp;20&amp;D / 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2F4FB-5734-417A-94AB-E7693C0526A1}">
  <sheetPr codeName="Planilha5">
    <tabColor theme="6" tint="-0.249977111117893"/>
  </sheetPr>
  <dimension ref="A1:K17"/>
  <sheetViews>
    <sheetView showGridLines="0" zoomScale="150" zoomScaleNormal="15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3" sqref="G3"/>
    </sheetView>
  </sheetViews>
  <sheetFormatPr defaultColWidth="0" defaultRowHeight="12.5" zeroHeight="1" x14ac:dyDescent="0.25"/>
  <cols>
    <col min="1" max="1" width="1.7265625" customWidth="1"/>
    <col min="2" max="2" width="9.1796875" customWidth="1"/>
    <col min="3" max="3" width="38.26953125" customWidth="1"/>
    <col min="4" max="4" width="16.26953125" customWidth="1"/>
    <col min="5" max="5" width="14" customWidth="1"/>
    <col min="6" max="6" width="16.453125" customWidth="1"/>
    <col min="7" max="7" width="16.54296875" customWidth="1"/>
    <col min="8" max="8" width="1.7265625" customWidth="1"/>
    <col min="9" max="10" width="9.1796875" hidden="1" customWidth="1"/>
    <col min="11" max="11" width="10.54296875" hidden="1" customWidth="1"/>
    <col min="12" max="16384" width="9.1796875" hidden="1"/>
  </cols>
  <sheetData>
    <row r="1" spans="1:11" ht="13" thickBot="1" x14ac:dyDescent="0.3">
      <c r="A1" s="44"/>
      <c r="B1" s="44"/>
      <c r="C1" s="44"/>
      <c r="D1" s="44"/>
      <c r="E1" s="44"/>
      <c r="F1" s="44"/>
      <c r="G1" s="44"/>
      <c r="H1" s="44"/>
      <c r="I1" s="44"/>
      <c r="J1" s="44"/>
    </row>
    <row r="2" spans="1:11" ht="25" customHeight="1" x14ac:dyDescent="0.25">
      <c r="A2" s="44"/>
      <c r="B2" s="246" t="s">
        <v>61</v>
      </c>
      <c r="C2" s="250" t="s">
        <v>73</v>
      </c>
      <c r="D2" s="251"/>
      <c r="E2" s="84" t="s">
        <v>62</v>
      </c>
      <c r="F2" s="85" t="s">
        <v>63</v>
      </c>
      <c r="G2" s="86" t="s">
        <v>64</v>
      </c>
      <c r="H2" s="44"/>
      <c r="I2" s="44"/>
      <c r="J2" s="44"/>
    </row>
    <row r="3" spans="1:11" ht="25" customHeight="1" thickBot="1" x14ac:dyDescent="0.3">
      <c r="A3" s="44"/>
      <c r="B3" s="247"/>
      <c r="C3" s="252"/>
      <c r="D3" s="253"/>
      <c r="E3" s="191">
        <v>35977</v>
      </c>
      <c r="F3" s="192">
        <v>43294</v>
      </c>
      <c r="G3" s="83">
        <f>(F3-E3)/365.25</f>
        <v>20.032854209445585</v>
      </c>
      <c r="H3" s="44"/>
      <c r="I3" s="44"/>
      <c r="J3" s="44"/>
    </row>
    <row r="4" spans="1:11" ht="25" customHeight="1" x14ac:dyDescent="0.25">
      <c r="A4" s="44"/>
      <c r="B4" s="247"/>
      <c r="C4" s="87" t="s">
        <v>53</v>
      </c>
      <c r="D4" s="254" t="s">
        <v>54</v>
      </c>
      <c r="E4" s="254"/>
      <c r="F4" s="88" t="s">
        <v>65</v>
      </c>
      <c r="G4" s="89" t="s">
        <v>66</v>
      </c>
      <c r="H4" s="44"/>
      <c r="I4" s="44"/>
      <c r="J4" s="44"/>
    </row>
    <row r="5" spans="1:11" ht="25" customHeight="1" x14ac:dyDescent="0.25">
      <c r="A5" s="44"/>
      <c r="B5" s="247"/>
      <c r="C5" s="261" t="s">
        <v>55</v>
      </c>
      <c r="D5" s="262"/>
      <c r="E5" s="263"/>
      <c r="F5" s="90">
        <f>_xlfn.IFS(SIMULAÇÃO!L18=1,SIMULAÇÃO!E9,SIMULAÇÃO!L18=2,SIMULAÇÃO!G9,SIMULAÇÃO!L18=3,SIMULAÇÃO!I9)</f>
        <v>2086.7741277123337</v>
      </c>
      <c r="G5" s="91">
        <f>+F5</f>
        <v>2086.7741277123337</v>
      </c>
      <c r="H5" s="44"/>
      <c r="I5" s="44"/>
      <c r="J5" s="44"/>
    </row>
    <row r="6" spans="1:11" ht="25" customHeight="1" x14ac:dyDescent="0.25">
      <c r="A6" s="44"/>
      <c r="B6" s="248"/>
      <c r="C6" s="265" t="s">
        <v>56</v>
      </c>
      <c r="D6" s="265"/>
      <c r="E6" s="92" t="s">
        <v>102</v>
      </c>
      <c r="F6" s="90">
        <f>IF(E6="SIM",'TABELAS IR'!D11,0)</f>
        <v>0</v>
      </c>
      <c r="G6" s="210"/>
      <c r="H6" s="44"/>
      <c r="I6" s="44"/>
      <c r="J6" s="44"/>
    </row>
    <row r="7" spans="1:11" ht="25" customHeight="1" x14ac:dyDescent="0.25">
      <c r="A7" s="44"/>
      <c r="B7" s="248"/>
      <c r="C7" s="264" t="s">
        <v>70</v>
      </c>
      <c r="D7" s="264"/>
      <c r="E7" s="98"/>
      <c r="F7" s="102">
        <f>'TABELAS IR'!D10*PREVIHONDA!E7</f>
        <v>0</v>
      </c>
      <c r="G7" s="211"/>
      <c r="H7" s="44"/>
      <c r="I7" s="44"/>
      <c r="J7" s="44"/>
    </row>
    <row r="8" spans="1:11" ht="25" customHeight="1" thickBot="1" x14ac:dyDescent="0.3">
      <c r="A8" s="44"/>
      <c r="B8" s="248"/>
      <c r="C8" s="264" t="s">
        <v>106</v>
      </c>
      <c r="D8" s="264"/>
      <c r="E8" s="98"/>
      <c r="F8" s="102">
        <f>+'TABELAS IR'!E12</f>
        <v>607.20000000000005</v>
      </c>
      <c r="G8" s="216"/>
      <c r="H8" s="44"/>
      <c r="I8" s="44"/>
      <c r="J8" s="44"/>
    </row>
    <row r="9" spans="1:11" ht="25" customHeight="1" thickBot="1" x14ac:dyDescent="0.3">
      <c r="A9" s="44"/>
      <c r="B9" s="247"/>
      <c r="C9" s="259" t="s">
        <v>57</v>
      </c>
      <c r="D9" s="260"/>
      <c r="E9" s="260"/>
      <c r="F9" s="104">
        <f>IF(F5-F6-F7-F8&lt;=0,0,F5-F6-F7-F8)</f>
        <v>1479.5741277123336</v>
      </c>
      <c r="G9" s="105">
        <f>+G5</f>
        <v>2086.7741277123337</v>
      </c>
      <c r="H9" s="44"/>
      <c r="I9" s="78"/>
      <c r="J9" s="44"/>
      <c r="K9" s="109"/>
    </row>
    <row r="10" spans="1:11" ht="25" customHeight="1" x14ac:dyDescent="0.25">
      <c r="A10" s="44"/>
      <c r="B10" s="247"/>
      <c r="C10" s="99" t="s">
        <v>71</v>
      </c>
      <c r="D10" s="100">
        <f>IF(AND($F$9&gt;='TABELAS IR'!B5,$F$9&lt;='TABELAS IR'!C5),'TABELAS IR'!D5,IF(AND($F$9&gt;='TABELAS IR'!B6,$F$9&lt;='TABELAS IR'!C6),'TABELAS IR'!D6,IF(AND($F$9&gt;='TABELAS IR'!B7,$F$9&lt;='TABELAS IR'!C7),'TABELAS IR'!D7,IF(AND($F$9&gt;='TABELAS IR'!B8,$F$9&lt;='TABELAS IR'!C8),'TABELAS IR'!D8,IF(AND($F$9&gt;='TABELAS IR'!B9),'TABELAS IR'!D9,1)))))</f>
        <v>0</v>
      </c>
      <c r="E10" s="101">
        <v>0.1</v>
      </c>
      <c r="F10" s="96">
        <f>+F9*D10</f>
        <v>0</v>
      </c>
      <c r="G10" s="97">
        <f>+G9*E10</f>
        <v>208.67741277123338</v>
      </c>
      <c r="H10" s="44"/>
      <c r="I10" s="76"/>
      <c r="J10" s="44"/>
      <c r="K10" s="109"/>
    </row>
    <row r="11" spans="1:11" ht="25" customHeight="1" thickBot="1" x14ac:dyDescent="0.3">
      <c r="A11" s="44"/>
      <c r="B11" s="247"/>
      <c r="C11" s="99" t="s">
        <v>58</v>
      </c>
      <c r="D11" s="100"/>
      <c r="E11" s="101"/>
      <c r="F11" s="95">
        <f>IF(AND($F$9&gt;='TABELAS IR'!B5,$F$9&lt;='TABELAS IR'!C5),'TABELAS IR'!E5,IF(AND($F$9&gt;='TABELAS IR'!B6,$F$9&lt;='TABELAS IR'!C6),'TABELAS IR'!E6,IF(AND($F$9&gt;='TABELAS IR'!B7,$F$9&lt;='TABELAS IR'!C7),'TABELAS IR'!E7,IF(AND($F$9&gt;='TABELAS IR'!B8,$F$9&lt;='TABELAS IR'!C8),'TABELAS IR'!E8,IF(AND($F$9&gt;='TABELAS IR'!B9),'TABELAS IR'!E9,1)))))</f>
        <v>0</v>
      </c>
      <c r="G11" s="211"/>
      <c r="H11" s="44"/>
      <c r="I11" s="74"/>
      <c r="J11" s="44"/>
      <c r="K11" s="109"/>
    </row>
    <row r="12" spans="1:11" ht="25" customHeight="1" x14ac:dyDescent="0.25">
      <c r="A12" s="44"/>
      <c r="B12" s="248"/>
      <c r="C12" s="255" t="s">
        <v>59</v>
      </c>
      <c r="D12" s="256"/>
      <c r="E12" s="256"/>
      <c r="F12" s="107">
        <f>+F5-F10+F11</f>
        <v>2086.7741277123337</v>
      </c>
      <c r="G12" s="108">
        <f>+G5-G10</f>
        <v>1878.0967149411003</v>
      </c>
      <c r="H12" s="44"/>
      <c r="I12" s="81"/>
      <c r="J12" s="44"/>
      <c r="K12" s="109"/>
    </row>
    <row r="13" spans="1:11" ht="25" customHeight="1" x14ac:dyDescent="0.25">
      <c r="A13" s="44"/>
      <c r="B13" s="248"/>
      <c r="C13" s="257" t="s">
        <v>60</v>
      </c>
      <c r="D13" s="258"/>
      <c r="E13" s="258"/>
      <c r="F13" s="93">
        <f>(F10-F11)/F5</f>
        <v>0</v>
      </c>
      <c r="G13" s="93">
        <f>+G10/G5</f>
        <v>0.1</v>
      </c>
      <c r="H13" s="44"/>
      <c r="I13" s="44"/>
      <c r="J13" s="44"/>
      <c r="K13" s="109"/>
    </row>
    <row r="14" spans="1:11" ht="25" customHeight="1" thickBot="1" x14ac:dyDescent="0.3">
      <c r="A14" s="44"/>
      <c r="B14" s="249"/>
      <c r="C14" s="244" t="s">
        <v>67</v>
      </c>
      <c r="D14" s="245"/>
      <c r="E14" s="118" t="s">
        <v>105</v>
      </c>
      <c r="F14" s="242"/>
      <c r="G14" s="243"/>
      <c r="H14" s="44"/>
      <c r="I14" s="44"/>
      <c r="J14" s="44"/>
    </row>
    <row r="15" spans="1:11" ht="13" x14ac:dyDescent="0.25">
      <c r="A15" s="44"/>
      <c r="B15" s="94" t="s">
        <v>69</v>
      </c>
      <c r="C15" s="82"/>
      <c r="D15" s="44"/>
      <c r="E15" s="44"/>
      <c r="F15" s="44"/>
      <c r="G15" s="44"/>
      <c r="H15" s="44"/>
      <c r="I15" s="44"/>
      <c r="J15" s="44"/>
    </row>
    <row r="16" spans="1:11" ht="5.15" customHeight="1" x14ac:dyDescent="0.25"/>
    <row r="17" x14ac:dyDescent="0.25"/>
  </sheetData>
  <sheetProtection algorithmName="SHA-512" hashValue="q6Qto7E/c5f+k0IdJ0Ewe11jFjMUmugkiLspjW13ZsUS92ud//AypsnVz8KTHIAoediMZTmLCwvUOgJX8zTvjg==" saltValue="Gz4jtf3WiWQRUwtG4df1cA==" spinCount="100000" sheet="1" objects="1" scenarios="1"/>
  <mergeCells count="12">
    <mergeCell ref="F14:G14"/>
    <mergeCell ref="C14:D14"/>
    <mergeCell ref="B2:B14"/>
    <mergeCell ref="C2:D3"/>
    <mergeCell ref="D4:E4"/>
    <mergeCell ref="C12:E12"/>
    <mergeCell ref="C13:E13"/>
    <mergeCell ref="C9:E9"/>
    <mergeCell ref="C5:E5"/>
    <mergeCell ref="C7:D7"/>
    <mergeCell ref="C6:D6"/>
    <mergeCell ref="C8:D8"/>
  </mergeCells>
  <conditionalFormatting sqref="F5:F11">
    <cfRule type="expression" dxfId="7" priority="3">
      <formula>$E$14="PROGRESSIVO"</formula>
    </cfRule>
  </conditionalFormatting>
  <conditionalFormatting sqref="G5:G11">
    <cfRule type="expression" dxfId="6" priority="2">
      <formula>$E$14="REGRESSIVO"</formula>
    </cfRule>
  </conditionalFormatting>
  <dataValidations count="2">
    <dataValidation type="list" allowBlank="1" showInputMessage="1" showErrorMessage="1" sqref="E6" xr:uid="{44576570-161D-4BA7-A9FF-8D6387CF0BF8}">
      <formula1>"Sim,Não"</formula1>
    </dataValidation>
    <dataValidation type="list" allowBlank="1" showInputMessage="1" showErrorMessage="1" sqref="E14" xr:uid="{C1595066-D5B4-4208-AC2B-AFA208000401}">
      <formula1>"PROGRESSIVO,REGRESSIVO"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120" orientation="landscape" verticalDpi="599" r:id="rId1"/>
  <headerFooter>
    <oddHeader>&amp;C&amp;18SIMULADOR DE COMPROVANTE DE RECEBIMENTO</oddHeader>
    <oddFooter>&amp;L&amp;A&amp;C&amp;P/&amp;N&amp;R&amp;T -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851749D-A51F-4306-BD3A-209770F1BD93}">
            <xm:f>SIMULAÇÃO!$L$7="NÃO"</xm:f>
            <x14:dxf>
              <font>
                <color theme="0"/>
              </font>
              <fill>
                <patternFill>
                  <bgColor theme="0"/>
                </patternFill>
              </fill>
              <border>
                <left/>
                <right/>
                <top/>
                <bottom/>
                <vertical/>
                <horizontal/>
              </border>
            </x14:dxf>
          </x14:cfRule>
          <xm:sqref>A1:G16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9EF12-FDE3-4B67-89EE-DD05CB9D45DD}">
  <sheetPr codeName="Planilha6">
    <tabColor theme="4" tint="-0.249977111117893"/>
  </sheetPr>
  <dimension ref="A1:F13"/>
  <sheetViews>
    <sheetView showGridLines="0" zoomScale="210" zoomScaleNormal="21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7" sqref="E7"/>
    </sheetView>
  </sheetViews>
  <sheetFormatPr defaultColWidth="0" defaultRowHeight="12.5" zeroHeight="1" x14ac:dyDescent="0.25"/>
  <cols>
    <col min="1" max="1" width="1.7265625" style="111" customWidth="1"/>
    <col min="2" max="2" width="9.1796875" style="111" customWidth="1"/>
    <col min="3" max="3" width="27" style="111" bestFit="1" customWidth="1"/>
    <col min="4" max="4" width="17" style="111" customWidth="1"/>
    <col min="5" max="5" width="18.453125" style="111" customWidth="1"/>
    <col min="6" max="6" width="1.7265625" style="111" customWidth="1"/>
    <col min="7" max="16384" width="9.1796875" style="111" hidden="1"/>
  </cols>
  <sheetData>
    <row r="1" spans="2:5" ht="5.15" customHeight="1" x14ac:dyDescent="0.25"/>
    <row r="2" spans="2:5" ht="25.5" customHeight="1" x14ac:dyDescent="0.25">
      <c r="B2" s="271" t="s">
        <v>75</v>
      </c>
      <c r="C2" s="268" t="s">
        <v>76</v>
      </c>
      <c r="D2" s="269"/>
      <c r="E2" s="270"/>
    </row>
    <row r="3" spans="2:5" ht="25.5" customHeight="1" x14ac:dyDescent="0.25">
      <c r="B3" s="272"/>
      <c r="C3" s="122" t="s">
        <v>53</v>
      </c>
      <c r="D3" s="122" t="s">
        <v>77</v>
      </c>
      <c r="E3" s="122" t="s">
        <v>65</v>
      </c>
    </row>
    <row r="4" spans="2:5" ht="20.149999999999999" customHeight="1" x14ac:dyDescent="0.25">
      <c r="B4" s="272"/>
      <c r="C4" s="103" t="s">
        <v>55</v>
      </c>
      <c r="D4" s="126"/>
      <c r="E4" s="167"/>
    </row>
    <row r="5" spans="2:5" ht="20.149999999999999" customHeight="1" x14ac:dyDescent="0.25">
      <c r="B5" s="272"/>
      <c r="C5" s="103" t="s">
        <v>78</v>
      </c>
      <c r="D5" s="126" t="str">
        <f>+PREVIHONDA!E6</f>
        <v>Não</v>
      </c>
      <c r="E5" s="90">
        <f>IF(D5="SIM",'TABELAS IR'!D11,0)</f>
        <v>0</v>
      </c>
    </row>
    <row r="6" spans="2:5" ht="20.149999999999999" customHeight="1" x14ac:dyDescent="0.25">
      <c r="B6" s="272"/>
      <c r="C6" s="103" t="s">
        <v>79</v>
      </c>
      <c r="D6" s="128">
        <f>+PREVIHONDA!E7</f>
        <v>0</v>
      </c>
      <c r="E6" s="90">
        <f>+'TABELAS IR'!D10*INSS!D6</f>
        <v>0</v>
      </c>
    </row>
    <row r="7" spans="2:5" ht="20.149999999999999" customHeight="1" x14ac:dyDescent="0.25">
      <c r="B7" s="272"/>
      <c r="C7" s="103" t="s">
        <v>104</v>
      </c>
      <c r="D7" s="128"/>
      <c r="E7" s="90">
        <f>+'TABELAS IR'!E12</f>
        <v>607.20000000000005</v>
      </c>
    </row>
    <row r="8" spans="2:5" ht="20.149999999999999" customHeight="1" x14ac:dyDescent="0.25">
      <c r="B8" s="272"/>
      <c r="C8" s="123" t="s">
        <v>57</v>
      </c>
      <c r="D8" s="127"/>
      <c r="E8" s="124">
        <f>+E4-E5-E6-E7</f>
        <v>-607.20000000000005</v>
      </c>
    </row>
    <row r="9" spans="2:5" ht="20.149999999999999" customHeight="1" x14ac:dyDescent="0.25">
      <c r="B9" s="272"/>
      <c r="C9" s="103" t="s">
        <v>74</v>
      </c>
      <c r="D9" s="129">
        <f>IF(AND($E$8&gt;='TABELAS IR'!B5,$E$8&lt;='TABELAS IR'!C5),'TABELAS IR'!D5,IF(AND($E$8&gt;='TABELAS IR'!B6,$E$8&lt;='TABELAS IR'!C6),'TABELAS IR'!D6,IF(AND($E$8&gt;='TABELAS IR'!B7,$E$8&lt;='TABELAS IR'!C7),'TABELAS IR'!D7,IF(AND($E$8&gt;='TABELAS IR'!B8,$E$8&lt;='TABELAS IR'!C8),'TABELAS IR'!D8,IF(AND($E$8&gt;='TABELAS IR'!B9),'TABELAS IR'!D9,1)))))</f>
        <v>1</v>
      </c>
      <c r="E9" s="90">
        <f>+E8*D9</f>
        <v>-607.20000000000005</v>
      </c>
    </row>
    <row r="10" spans="2:5" ht="20.149999999999999" customHeight="1" x14ac:dyDescent="0.25">
      <c r="B10" s="272"/>
      <c r="C10" s="103" t="s">
        <v>58</v>
      </c>
      <c r="D10" s="126"/>
      <c r="E10" s="90">
        <f>IF(AND($E$8&gt;='TABELAS IR'!B5,$E$8&lt;='TABELAS IR'!C5),'TABELAS IR'!E5,IF(AND($E$8&gt;='TABELAS IR'!B6,$E$8&lt;='TABELAS IR'!C6),'TABELAS IR'!E6,IF(AND($E$8&gt;='TABELAS IR'!B7,$E$8&lt;='TABELAS IR'!C7),'TABELAS IR'!E7,IF(AND($E$8&gt;='TABELAS IR'!B8,$E$8&lt;='TABELAS IR'!C8),'TABELAS IR'!E8,IF(AND($E$8&gt;='TABELAS IR'!B9),'TABELAS IR'!E9,1)))))</f>
        <v>1</v>
      </c>
    </row>
    <row r="11" spans="2:5" ht="20.149999999999999" customHeight="1" x14ac:dyDescent="0.25">
      <c r="B11" s="272"/>
      <c r="C11" s="266" t="s">
        <v>59</v>
      </c>
      <c r="D11" s="267"/>
      <c r="E11" s="125">
        <f>IF(E8&lt;=0,0,(+E4-E9+E10))</f>
        <v>0</v>
      </c>
    </row>
    <row r="12" spans="2:5" ht="20.149999999999999" customHeight="1" x14ac:dyDescent="0.25">
      <c r="B12" s="273"/>
      <c r="C12" s="266" t="s">
        <v>60</v>
      </c>
      <c r="D12" s="267"/>
      <c r="E12" s="106" t="e">
        <f>(E9-E10)/E4</f>
        <v>#DIV/0!</v>
      </c>
    </row>
    <row r="13" spans="2:5" ht="5.15" customHeight="1" x14ac:dyDescent="0.25"/>
  </sheetData>
  <sheetProtection algorithmName="SHA-512" hashValue="+pGvzJ6EbRLhR9llGtR8lp29aTDSiWfzCSMvlTxsGtPqU7NtLTLCiLOj0MjIaSqA86Os4OqUZ6q1XxBpd8kRpQ==" saltValue="g0BHiuEXhhNAG8N4EOP2zg==" spinCount="100000" sheet="1" objects="1" scenarios="1"/>
  <mergeCells count="4">
    <mergeCell ref="C12:D12"/>
    <mergeCell ref="C2:E2"/>
    <mergeCell ref="B2:B12"/>
    <mergeCell ref="C11:D11"/>
  </mergeCells>
  <conditionalFormatting sqref="E4:E10">
    <cfRule type="expression" dxfId="5" priority="2">
      <formula>#REF!="PROGRESSIVO"</formula>
    </cfRule>
  </conditionalFormatting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180" orientation="landscape" horizontalDpi="0" verticalDpi="0" r:id="rId1"/>
  <headerFooter>
    <oddHeader>&amp;C&amp;20SIMULADOR DE RECIBO DO INSS</oddHeader>
    <oddFooter>&amp;L&amp;A&amp;C&amp;P/&amp;N&amp;R&amp;T - &amp;D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B1BED-0E4C-46D2-91EA-1B80DD6666DE}">
  <sheetPr codeName="Planilha7">
    <tabColor theme="9" tint="-0.249977111117893"/>
    <pageSetUpPr fitToPage="1"/>
  </sheetPr>
  <dimension ref="A1:J25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8" sqref="D8"/>
    </sheetView>
  </sheetViews>
  <sheetFormatPr defaultColWidth="0" defaultRowHeight="12.5" zeroHeight="1" x14ac:dyDescent="0.25"/>
  <cols>
    <col min="1" max="1" width="1.7265625" customWidth="1"/>
    <col min="2" max="2" width="9.1796875" customWidth="1"/>
    <col min="3" max="3" width="48.1796875" customWidth="1"/>
    <col min="4" max="5" width="19" customWidth="1"/>
    <col min="6" max="6" width="17.81640625" customWidth="1"/>
    <col min="7" max="7" width="18.54296875" customWidth="1"/>
    <col min="8" max="8" width="1.7265625" customWidth="1"/>
    <col min="9" max="9" width="15.81640625" hidden="1" customWidth="1"/>
    <col min="10" max="10" width="13.453125" hidden="1" customWidth="1"/>
    <col min="11" max="16384" width="9.1796875" hidden="1"/>
  </cols>
  <sheetData>
    <row r="1" spans="1:10" ht="5.15" customHeight="1" thickBot="1" x14ac:dyDescent="0.3"/>
    <row r="2" spans="1:10" ht="41.25" customHeight="1" thickBot="1" x14ac:dyDescent="0.3">
      <c r="A2" s="44"/>
      <c r="B2" s="285" t="s">
        <v>90</v>
      </c>
      <c r="C2" s="274" t="s">
        <v>82</v>
      </c>
      <c r="D2" s="275"/>
      <c r="E2" s="275"/>
      <c r="F2" s="275"/>
      <c r="G2" s="276"/>
      <c r="H2" s="44"/>
      <c r="I2" s="44"/>
    </row>
    <row r="3" spans="1:10" ht="44.25" customHeight="1" thickBot="1" x14ac:dyDescent="0.3">
      <c r="A3" s="44"/>
      <c r="B3" s="286"/>
      <c r="C3" s="143" t="s">
        <v>53</v>
      </c>
      <c r="D3" s="173" t="s">
        <v>97</v>
      </c>
      <c r="E3" s="173" t="s">
        <v>98</v>
      </c>
      <c r="F3" s="144" t="s">
        <v>91</v>
      </c>
      <c r="G3" s="145" t="s">
        <v>92</v>
      </c>
      <c r="H3" s="44"/>
      <c r="I3" s="44"/>
    </row>
    <row r="4" spans="1:10" ht="25" customHeight="1" x14ac:dyDescent="0.25">
      <c r="A4" s="44"/>
      <c r="B4" s="286"/>
      <c r="C4" s="139" t="s">
        <v>83</v>
      </c>
      <c r="D4" s="140"/>
      <c r="E4" s="182"/>
      <c r="F4" s="141">
        <f>IF(SIMULAÇÃO!L7="NÃO",0,PREVIHONDA!F5*12)</f>
        <v>25041.289532548006</v>
      </c>
      <c r="G4" s="142">
        <f>+F4</f>
        <v>25041.289532548006</v>
      </c>
      <c r="H4" s="44"/>
      <c r="I4" s="44"/>
    </row>
    <row r="5" spans="1:10" ht="25" customHeight="1" x14ac:dyDescent="0.25">
      <c r="A5" s="44"/>
      <c r="B5" s="286"/>
      <c r="C5" s="137" t="s">
        <v>85</v>
      </c>
      <c r="D5" s="131"/>
      <c r="E5" s="183"/>
      <c r="F5" s="130">
        <f>+INSS!E4*13</f>
        <v>0</v>
      </c>
      <c r="G5" s="215">
        <f>+F5</f>
        <v>0</v>
      </c>
      <c r="H5" s="44"/>
      <c r="I5" s="44"/>
    </row>
    <row r="6" spans="1:10" ht="25" customHeight="1" thickBot="1" x14ac:dyDescent="0.3">
      <c r="A6" s="44"/>
      <c r="B6" s="286"/>
      <c r="C6" s="146" t="s">
        <v>84</v>
      </c>
      <c r="D6" s="147"/>
      <c r="E6" s="184"/>
      <c r="F6" s="165">
        <v>40000</v>
      </c>
      <c r="G6" s="199">
        <f>+F6</f>
        <v>40000</v>
      </c>
      <c r="H6" s="44"/>
      <c r="I6" s="44"/>
    </row>
    <row r="7" spans="1:10" ht="33" customHeight="1" thickBot="1" x14ac:dyDescent="0.3">
      <c r="A7" s="44"/>
      <c r="B7" s="286"/>
      <c r="C7" s="196" t="s">
        <v>80</v>
      </c>
      <c r="D7" s="197"/>
      <c r="E7" s="198"/>
      <c r="F7" s="155">
        <f>SUM(F4:F6)</f>
        <v>65041.289532548006</v>
      </c>
      <c r="G7" s="156">
        <f>SUM(G4:G6)</f>
        <v>65041.289532548006</v>
      </c>
      <c r="H7" s="44"/>
      <c r="I7" s="74"/>
    </row>
    <row r="8" spans="1:10" ht="25" customHeight="1" x14ac:dyDescent="0.25">
      <c r="A8" s="44"/>
      <c r="B8" s="286"/>
      <c r="C8" s="161" t="s">
        <v>86</v>
      </c>
      <c r="D8" s="162" t="str">
        <f>+PREVIHONDA!E6</f>
        <v>Não</v>
      </c>
      <c r="E8" s="185"/>
      <c r="F8" s="163">
        <f>+INSS!E5*13</f>
        <v>0</v>
      </c>
      <c r="G8" s="163">
        <f>+F8</f>
        <v>0</v>
      </c>
      <c r="H8" s="44"/>
      <c r="I8" s="74"/>
    </row>
    <row r="9" spans="1:10" ht="25" customHeight="1" x14ac:dyDescent="0.25">
      <c r="A9" s="44"/>
      <c r="B9" s="286"/>
      <c r="C9" s="159" t="s">
        <v>87</v>
      </c>
      <c r="D9" s="180">
        <f>+PREVIHONDA!E7</f>
        <v>0</v>
      </c>
      <c r="E9" s="186"/>
      <c r="F9" s="160">
        <f>+INSS!E6*13</f>
        <v>0</v>
      </c>
      <c r="G9" s="160">
        <f>+F9</f>
        <v>0</v>
      </c>
      <c r="H9" s="44"/>
      <c r="I9" s="44"/>
    </row>
    <row r="10" spans="1:10" ht="25" customHeight="1" x14ac:dyDescent="0.25">
      <c r="A10" s="44"/>
      <c r="B10" s="286"/>
      <c r="C10" s="146" t="s">
        <v>88</v>
      </c>
      <c r="D10" s="148"/>
      <c r="E10" s="187">
        <v>0</v>
      </c>
      <c r="F10" s="166">
        <f>+D10</f>
        <v>0</v>
      </c>
      <c r="G10" s="166">
        <f>+F10</f>
        <v>0</v>
      </c>
      <c r="H10" s="44"/>
      <c r="I10" s="44"/>
    </row>
    <row r="11" spans="1:10" ht="25" customHeight="1" thickBot="1" x14ac:dyDescent="0.3">
      <c r="A11" s="44"/>
      <c r="B11" s="286"/>
      <c r="C11" s="146" t="s">
        <v>107</v>
      </c>
      <c r="D11" s="148"/>
      <c r="E11" s="187"/>
      <c r="F11" s="166">
        <f>+'TABELAS IR'!E12*13</f>
        <v>7893.6</v>
      </c>
      <c r="G11" s="166">
        <f>+F11</f>
        <v>7893.6</v>
      </c>
      <c r="H11" s="44"/>
      <c r="I11" s="44"/>
    </row>
    <row r="12" spans="1:10" ht="33" customHeight="1" x14ac:dyDescent="0.25">
      <c r="A12" s="44"/>
      <c r="B12" s="286"/>
      <c r="C12" s="204" t="s">
        <v>93</v>
      </c>
      <c r="D12" s="205"/>
      <c r="E12" s="206"/>
      <c r="F12" s="207">
        <f>SUM(F8:F11)</f>
        <v>7893.6</v>
      </c>
      <c r="G12" s="208">
        <f>SUM(G8:G11)</f>
        <v>7893.6</v>
      </c>
      <c r="H12" s="44"/>
      <c r="I12" s="44"/>
    </row>
    <row r="13" spans="1:10" ht="33" customHeight="1" x14ac:dyDescent="0.25">
      <c r="A13" s="44"/>
      <c r="B13" s="286"/>
      <c r="C13" s="277" t="s">
        <v>94</v>
      </c>
      <c r="D13" s="278"/>
      <c r="E13" s="279"/>
      <c r="F13" s="283">
        <f>+F7-F12</f>
        <v>57147.689532548007</v>
      </c>
      <c r="G13" s="213">
        <f>+G4</f>
        <v>25041.289532548006</v>
      </c>
      <c r="H13" s="44"/>
      <c r="I13" s="74"/>
      <c r="J13" s="179"/>
    </row>
    <row r="14" spans="1:10" ht="33" customHeight="1" x14ac:dyDescent="0.25">
      <c r="A14" s="44"/>
      <c r="B14" s="286"/>
      <c r="C14" s="280"/>
      <c r="D14" s="281"/>
      <c r="E14" s="282"/>
      <c r="F14" s="284"/>
      <c r="G14" s="214">
        <f>+G5-G12</f>
        <v>-7893.6</v>
      </c>
      <c r="H14" s="44"/>
      <c r="I14" s="74"/>
      <c r="J14" s="179"/>
    </row>
    <row r="15" spans="1:10" ht="25" customHeight="1" x14ac:dyDescent="0.25">
      <c r="A15" s="44"/>
      <c r="B15" s="286"/>
      <c r="C15" s="149" t="s">
        <v>100</v>
      </c>
      <c r="D15" s="175">
        <f>IF(AND($F$13&gt;='TABELAS IR'!B17,'AJUSTE ANUAL IR'!$F$13&lt;='TABELAS IR'!C17),'TABELAS IR'!D17,IF(AND($F$13&gt;='TABELAS IR'!B18,'AJUSTE ANUAL IR'!$F$13&lt;='TABELAS IR'!C18),'TABELAS IR'!D18,IF(AND($F$13&gt;='TABELAS IR'!B19,'AJUSTE ANUAL IR'!$F$13&lt;='TABELAS IR'!C19),'TABELAS IR'!D19,IF(AND($F$13&gt;='TABELAS IR'!B20,'AJUSTE ANUAL IR'!$F$13&lt;='TABELAS IR'!C20),'TABELAS IR'!D20,IF(F13&gt;='TABELAS IR'!B21,'TABELAS IR'!D21,0)))))</f>
        <v>0.27500000000000002</v>
      </c>
      <c r="E15" s="188">
        <f>IF(AND($G$14&gt;='TABELAS IR'!B17,'AJUSTE ANUAL IR'!$G$14&lt;='TABELAS IR'!C17),'TABELAS IR'!D17,IF(AND($G$14&gt;='TABELAS IR'!B18,'AJUSTE ANUAL IR'!$G$14&lt;='TABELAS IR'!C18),'TABELAS IR'!D18,IF(AND($G$14&gt;='TABELAS IR'!B19,'AJUSTE ANUAL IR'!$G$14&lt;='TABELAS IR'!C19),'TABELAS IR'!D19,IF(AND($G$14&gt;='TABELAS IR'!B20,'AJUSTE ANUAL IR'!$G$14&lt;='TABELAS IR'!C20),'TABELAS IR'!D20,IF(G14&gt;='TABELAS IR'!B21,'TABELAS IR'!D21,0)))))</f>
        <v>0</v>
      </c>
      <c r="F15" s="150">
        <f>(+F13)*D15</f>
        <v>15715.614621450703</v>
      </c>
      <c r="G15" s="151">
        <f>+G14*E15</f>
        <v>0</v>
      </c>
      <c r="H15" s="44"/>
      <c r="I15" s="76"/>
      <c r="J15" s="109"/>
    </row>
    <row r="16" spans="1:10" ht="25" customHeight="1" x14ac:dyDescent="0.25">
      <c r="A16" s="44"/>
      <c r="B16" s="286"/>
      <c r="C16" s="138" t="s">
        <v>89</v>
      </c>
      <c r="D16" s="176"/>
      <c r="E16" s="189"/>
      <c r="F16" s="132">
        <f>IF(AND(($F$13)&gt;='TABELAS IR'!B17,('AJUSTE ANUAL IR'!$F$13)&lt;='TABELAS IR'!C17),'TABELAS IR'!E17,IF(AND(($F$13)&gt;='TABELAS IR'!B18,('AJUSTE ANUAL IR'!$F$13)&lt;='TABELAS IR'!C18),'TABELAS IR'!E18,IF(AND(($F$13)&gt;='TABELAS IR'!B19,('AJUSTE ANUAL IR'!$F$13)&lt;='TABELAS IR'!C19),'TABELAS IR'!E19,IF(AND(($F$13)&gt;='TABELAS IR'!B20,('AJUSTE ANUAL IR'!$F$13)&lt;='TABELAS IR'!C20),'TABELAS IR'!E20,IF((F13)&gt;='TABELAS IR'!B21,'TABELAS IR'!E21,0)))))</f>
        <v>10752.02</v>
      </c>
      <c r="G16" s="136">
        <f>IF(AND($G$14&gt;='TABELAS IR'!B17,'AJUSTE ANUAL IR'!$G$14&lt;='TABELAS IR'!C17),'TABELAS IR'!E17,IF(AND($G$14&gt;='TABELAS IR'!B18,'AJUSTE ANUAL IR'!$G$14&lt;='TABELAS IR'!C18),'TABELAS IR'!E18,IF(AND($G$14&gt;='TABELAS IR'!B19,'AJUSTE ANUAL IR'!$G$14&lt;='TABELAS IR'!C19),'TABELAS IR'!E19,IF(AND($G$14&gt;='TABELAS IR'!B20,'AJUSTE ANUAL IR'!$G$14&lt;='TABELAS IR'!C20),'TABELAS IR'!E20,IF(G14&gt;='TABELAS IR'!B21,'TABELAS IR'!E21,0)))))</f>
        <v>0</v>
      </c>
      <c r="H16" s="44"/>
      <c r="I16" s="44"/>
      <c r="J16" s="174"/>
    </row>
    <row r="17" spans="1:10" ht="25" customHeight="1" thickBot="1" x14ac:dyDescent="0.3">
      <c r="A17" s="44"/>
      <c r="B17" s="286"/>
      <c r="C17" s="152" t="s">
        <v>95</v>
      </c>
      <c r="D17" s="177"/>
      <c r="E17" s="190">
        <v>0.1</v>
      </c>
      <c r="F17" s="153"/>
      <c r="G17" s="154">
        <f>+G4*E17</f>
        <v>2504.1289532548008</v>
      </c>
      <c r="H17" s="44"/>
      <c r="I17" s="76"/>
      <c r="J17" s="174"/>
    </row>
    <row r="18" spans="1:10" ht="33" customHeight="1" thickBot="1" x14ac:dyDescent="0.3">
      <c r="A18" s="44"/>
      <c r="B18" s="286"/>
      <c r="C18" s="196" t="s">
        <v>81</v>
      </c>
      <c r="D18" s="197"/>
      <c r="E18" s="198"/>
      <c r="F18" s="155">
        <f>+F7-F15+F16</f>
        <v>60077.694911097307</v>
      </c>
      <c r="G18" s="156">
        <f>+G7-G15+G16-G17</f>
        <v>62537.160579293202</v>
      </c>
      <c r="H18" s="44"/>
      <c r="I18" s="73"/>
      <c r="J18" s="179"/>
    </row>
    <row r="19" spans="1:10" ht="33" customHeight="1" thickBot="1" x14ac:dyDescent="0.3">
      <c r="A19" s="44"/>
      <c r="B19" s="286"/>
      <c r="C19" s="196" t="s">
        <v>99</v>
      </c>
      <c r="D19" s="197"/>
      <c r="E19" s="198"/>
      <c r="F19" s="157">
        <f>(F15-F16)/F7</f>
        <v>7.6314517395397227E-2</v>
      </c>
      <c r="G19" s="181">
        <f>(G15-G16+G17)/G7</f>
        <v>3.8500604327681459E-2</v>
      </c>
      <c r="H19" s="44"/>
      <c r="I19" s="73"/>
      <c r="J19" s="174"/>
    </row>
    <row r="20" spans="1:10" ht="47.25" customHeight="1" thickBot="1" x14ac:dyDescent="0.3">
      <c r="A20" s="44"/>
      <c r="B20" s="287"/>
      <c r="C20" s="288" t="s">
        <v>101</v>
      </c>
      <c r="D20" s="289"/>
      <c r="E20" s="178" t="str">
        <f>+PREVIHONDA!E14</f>
        <v>REGRESSIVO</v>
      </c>
      <c r="F20" s="290">
        <f>IF(E20="PROGRESSIVO",(G18-F18),IF(E20="REGRESSIVO",(F18-G18)))</f>
        <v>-2459.465668195895</v>
      </c>
      <c r="G20" s="291"/>
      <c r="H20" s="44"/>
      <c r="I20" s="74"/>
      <c r="J20" s="174"/>
    </row>
    <row r="21" spans="1:10" ht="13" x14ac:dyDescent="0.25">
      <c r="A21" s="44"/>
      <c r="B21" s="135"/>
      <c r="C21" s="134"/>
      <c r="D21" s="44"/>
      <c r="E21" s="44"/>
      <c r="F21" s="44"/>
      <c r="G21" s="76"/>
      <c r="H21" s="44"/>
      <c r="I21" s="44"/>
    </row>
    <row r="23" spans="1:10" hidden="1" x14ac:dyDescent="0.25">
      <c r="E23" s="109"/>
    </row>
    <row r="24" spans="1:10" hidden="1" x14ac:dyDescent="0.25">
      <c r="E24" s="109"/>
    </row>
    <row r="25" spans="1:10" x14ac:dyDescent="0.25"/>
  </sheetData>
  <sheetProtection algorithmName="SHA-512" hashValue="HYi8htFBxwH5Oey+yGMK0NBas7nilvYHcMkw6R7V4VLQCL8W8muW36KWi0jz1hlnQxEThW/urWb3k2E/13N5kA==" saltValue="RCc0+12wKda7pqnL5sD17Q==" spinCount="100000" sheet="1" objects="1" scenarios="1"/>
  <mergeCells count="6">
    <mergeCell ref="C2:G2"/>
    <mergeCell ref="C13:E14"/>
    <mergeCell ref="F13:F14"/>
    <mergeCell ref="B2:B20"/>
    <mergeCell ref="C20:D20"/>
    <mergeCell ref="F20:G20"/>
  </mergeCells>
  <conditionalFormatting sqref="F4:F6 F15:F17">
    <cfRule type="expression" dxfId="4" priority="43">
      <formula>$E$20="PROGRESSIVO"</formula>
    </cfRule>
  </conditionalFormatting>
  <conditionalFormatting sqref="F8:G11">
    <cfRule type="expression" dxfId="3" priority="1">
      <formula>$E$20="PROGRESSIVO"</formula>
    </cfRule>
  </conditionalFormatting>
  <conditionalFormatting sqref="G4:G5 G15:G17">
    <cfRule type="expression" dxfId="2" priority="46">
      <formula>$E$20="REGRESSIVO"</formula>
    </cfRule>
  </conditionalFormatting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94" orientation="landscape" horizontalDpi="0" verticalDpi="0" r:id="rId1"/>
  <headerFooter>
    <oddHeader>&amp;C&amp;"Arial,Negrito"&amp;20SIMULAÇÃO AJUSTE ANUAL DE IMPOSTO DE RENDA</oddHeader>
    <oddFooter>&amp;L&amp;A&amp;C&amp;P/&amp;N&amp;R&amp;T - &amp;D</oddFooter>
  </headerFooter>
  <ignoredErrors>
    <ignoredError sqref="G10 F11:G11" unlockedFormula="1"/>
    <ignoredError sqref="G19 G6" emptyCellReference="1"/>
    <ignoredError sqref="F10" unlockedFormula="1" emptyCellReference="1"/>
  </ignoredError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A653B-6D45-4A63-ADAC-8FE03BA16582}">
  <sheetPr codeName="Planilha4">
    <tabColor rgb="FFFF0000"/>
  </sheetPr>
  <dimension ref="A1:L23"/>
  <sheetViews>
    <sheetView showGridLines="0" workbookViewId="0">
      <pane xSplit="2" ySplit="4" topLeftCell="C15" activePane="bottomRight" state="frozen"/>
      <selection pane="topRight" activeCell="C1" sqref="C1"/>
      <selection pane="bottomLeft" activeCell="A5" sqref="A5"/>
      <selection pane="bottomRight" activeCell="E18" sqref="E18:E21"/>
    </sheetView>
  </sheetViews>
  <sheetFormatPr defaultColWidth="0" defaultRowHeight="12.5" zeroHeight="1" x14ac:dyDescent="0.25"/>
  <cols>
    <col min="1" max="1" width="1.7265625" style="111" customWidth="1"/>
    <col min="2" max="2" width="13.7265625" style="111" customWidth="1"/>
    <col min="3" max="3" width="13.453125" style="111" customWidth="1"/>
    <col min="4" max="4" width="14.1796875" style="111" customWidth="1"/>
    <col min="5" max="5" width="12.81640625" style="111" customWidth="1"/>
    <col min="6" max="6" width="1.7265625" style="111" customWidth="1"/>
    <col min="7" max="8" width="12.7265625" style="111" customWidth="1"/>
    <col min="9" max="9" width="11.7265625" style="111" customWidth="1"/>
    <col min="10" max="10" width="1.7265625" style="111" customWidth="1"/>
    <col min="11" max="11" width="9.1796875" style="111" hidden="1" customWidth="1"/>
    <col min="12" max="12" width="13.26953125" style="111" hidden="1" customWidth="1"/>
    <col min="13" max="16384" width="9.1796875" style="111" hidden="1"/>
  </cols>
  <sheetData>
    <row r="1" spans="2:12" ht="5.15" customHeight="1" x14ac:dyDescent="0.25"/>
    <row r="2" spans="2:12" ht="45" customHeight="1" thickBot="1" x14ac:dyDescent="0.3">
      <c r="B2" s="299" t="s">
        <v>42</v>
      </c>
      <c r="C2" s="299"/>
      <c r="D2" s="299"/>
      <c r="E2" s="299"/>
      <c r="F2" s="44"/>
      <c r="G2" s="298" t="s">
        <v>52</v>
      </c>
      <c r="H2" s="298"/>
      <c r="I2" s="298"/>
      <c r="J2" s="44"/>
    </row>
    <row r="3" spans="2:12" ht="25" customHeight="1" x14ac:dyDescent="0.25">
      <c r="B3" s="292" t="s">
        <v>43</v>
      </c>
      <c r="C3" s="293"/>
      <c r="D3" s="294" t="s">
        <v>44</v>
      </c>
      <c r="E3" s="296" t="s">
        <v>45</v>
      </c>
      <c r="F3" s="44"/>
      <c r="G3" s="292" t="s">
        <v>46</v>
      </c>
      <c r="H3" s="293"/>
      <c r="I3" s="296" t="s">
        <v>44</v>
      </c>
      <c r="J3" s="44"/>
    </row>
    <row r="4" spans="2:12" ht="25" customHeight="1" thickBot="1" x14ac:dyDescent="0.3">
      <c r="B4" s="79" t="s">
        <v>47</v>
      </c>
      <c r="C4" s="80" t="s">
        <v>48</v>
      </c>
      <c r="D4" s="295"/>
      <c r="E4" s="297"/>
      <c r="F4" s="44"/>
      <c r="G4" s="79" t="s">
        <v>47</v>
      </c>
      <c r="H4" s="80" t="s">
        <v>48</v>
      </c>
      <c r="I4" s="297"/>
      <c r="J4" s="44"/>
    </row>
    <row r="5" spans="2:12" ht="25" customHeight="1" x14ac:dyDescent="0.25">
      <c r="B5" s="45">
        <v>0</v>
      </c>
      <c r="C5" s="46">
        <v>2428.8000000000002</v>
      </c>
      <c r="D5" s="47">
        <v>0</v>
      </c>
      <c r="E5" s="48">
        <v>0</v>
      </c>
      <c r="F5" s="44"/>
      <c r="G5" s="49">
        <v>0</v>
      </c>
      <c r="H5" s="50">
        <v>2</v>
      </c>
      <c r="I5" s="51">
        <v>0.35</v>
      </c>
      <c r="J5" s="44"/>
    </row>
    <row r="6" spans="2:12" ht="25" customHeight="1" x14ac:dyDescent="0.25">
      <c r="B6" s="52">
        <f>+C5+0.01</f>
        <v>2428.8100000000004</v>
      </c>
      <c r="C6" s="53">
        <v>2826.65</v>
      </c>
      <c r="D6" s="54">
        <v>7.4999999999999997E-2</v>
      </c>
      <c r="E6" s="55">
        <v>182.16</v>
      </c>
      <c r="F6" s="44"/>
      <c r="G6" s="56">
        <v>2</v>
      </c>
      <c r="H6" s="57">
        <v>4</v>
      </c>
      <c r="I6" s="58">
        <v>0.3</v>
      </c>
      <c r="J6" s="44"/>
    </row>
    <row r="7" spans="2:12" ht="25" customHeight="1" x14ac:dyDescent="0.25">
      <c r="B7" s="52">
        <f t="shared" ref="B7:B9" si="0">+C6+0.01</f>
        <v>2826.6600000000003</v>
      </c>
      <c r="C7" s="53">
        <v>3751.05</v>
      </c>
      <c r="D7" s="54">
        <v>0.15</v>
      </c>
      <c r="E7" s="55">
        <v>394.16</v>
      </c>
      <c r="F7" s="44"/>
      <c r="G7" s="56">
        <v>4</v>
      </c>
      <c r="H7" s="57">
        <v>6</v>
      </c>
      <c r="I7" s="58">
        <v>0.25</v>
      </c>
      <c r="J7" s="44"/>
    </row>
    <row r="8" spans="2:12" ht="25" customHeight="1" x14ac:dyDescent="0.25">
      <c r="B8" s="52">
        <f t="shared" si="0"/>
        <v>3751.0600000000004</v>
      </c>
      <c r="C8" s="53">
        <v>4664.68</v>
      </c>
      <c r="D8" s="54">
        <v>0.22500000000000001</v>
      </c>
      <c r="E8" s="55">
        <v>675.49</v>
      </c>
      <c r="F8" s="44"/>
      <c r="G8" s="56">
        <v>6</v>
      </c>
      <c r="H8" s="57">
        <v>8</v>
      </c>
      <c r="I8" s="58">
        <v>0.2</v>
      </c>
      <c r="J8" s="44"/>
    </row>
    <row r="9" spans="2:12" ht="25" customHeight="1" thickBot="1" x14ac:dyDescent="0.3">
      <c r="B9" s="59">
        <f t="shared" si="0"/>
        <v>4664.6900000000005</v>
      </c>
      <c r="C9" s="60"/>
      <c r="D9" s="61">
        <v>0.27500000000000002</v>
      </c>
      <c r="E9" s="62">
        <v>908.73</v>
      </c>
      <c r="F9" s="44"/>
      <c r="G9" s="56">
        <v>8</v>
      </c>
      <c r="H9" s="57">
        <v>10</v>
      </c>
      <c r="I9" s="58">
        <v>0.15</v>
      </c>
      <c r="J9" s="44"/>
    </row>
    <row r="10" spans="2:12" ht="25" customHeight="1" thickBot="1" x14ac:dyDescent="0.3">
      <c r="B10" s="63" t="s">
        <v>49</v>
      </c>
      <c r="C10" s="64"/>
      <c r="D10" s="65">
        <v>189.59</v>
      </c>
      <c r="E10" s="44"/>
      <c r="F10" s="44"/>
      <c r="G10" s="66">
        <v>10</v>
      </c>
      <c r="H10" s="67"/>
      <c r="I10" s="68">
        <v>0.1</v>
      </c>
      <c r="J10" s="44"/>
      <c r="L10" s="133"/>
    </row>
    <row r="11" spans="2:12" ht="25" customHeight="1" x14ac:dyDescent="0.25">
      <c r="B11" s="63" t="s">
        <v>50</v>
      </c>
      <c r="C11" s="64"/>
      <c r="D11" s="65">
        <v>1903.98</v>
      </c>
      <c r="E11" s="44"/>
      <c r="F11" s="44"/>
      <c r="G11" s="69"/>
      <c r="H11" s="69"/>
      <c r="I11" s="70"/>
      <c r="J11" s="44"/>
      <c r="L11" s="133"/>
    </row>
    <row r="12" spans="2:12" ht="25" customHeight="1" x14ac:dyDescent="0.25">
      <c r="B12" s="63" t="s">
        <v>103</v>
      </c>
      <c r="C12" s="64"/>
      <c r="D12" s="65"/>
      <c r="E12" s="65">
        <v>607.20000000000005</v>
      </c>
      <c r="F12" s="44"/>
      <c r="G12" s="212">
        <f>+C5+E12</f>
        <v>3036</v>
      </c>
      <c r="H12" s="69"/>
      <c r="I12" s="70"/>
      <c r="J12" s="44"/>
      <c r="L12" s="133"/>
    </row>
    <row r="13" spans="2:12" ht="25" customHeight="1" x14ac:dyDescent="0.25">
      <c r="B13" s="63"/>
      <c r="C13" s="64"/>
      <c r="D13" s="71"/>
      <c r="E13" s="44"/>
      <c r="F13" s="44"/>
      <c r="G13" s="69"/>
      <c r="H13" s="72"/>
      <c r="I13" s="72"/>
      <c r="J13" s="44"/>
      <c r="L13" s="133"/>
    </row>
    <row r="14" spans="2:12" ht="25" customHeight="1" thickBot="1" x14ac:dyDescent="0.3">
      <c r="B14" s="299" t="s">
        <v>51</v>
      </c>
      <c r="C14" s="299"/>
      <c r="D14" s="299"/>
      <c r="E14" s="299"/>
      <c r="F14" s="44"/>
      <c r="G14" s="44"/>
      <c r="H14" s="44"/>
      <c r="I14" s="73"/>
      <c r="J14" s="44"/>
      <c r="L14" s="133"/>
    </row>
    <row r="15" spans="2:12" ht="25" customHeight="1" x14ac:dyDescent="0.25">
      <c r="B15" s="292" t="s">
        <v>43</v>
      </c>
      <c r="C15" s="293"/>
      <c r="D15" s="294" t="s">
        <v>44</v>
      </c>
      <c r="E15" s="296" t="s">
        <v>45</v>
      </c>
      <c r="F15" s="44"/>
      <c r="G15" s="44"/>
      <c r="H15" s="73"/>
      <c r="I15" s="73"/>
      <c r="J15" s="44"/>
      <c r="L15" s="133"/>
    </row>
    <row r="16" spans="2:12" ht="25" customHeight="1" thickBot="1" x14ac:dyDescent="0.3">
      <c r="B16" s="79" t="s">
        <v>47</v>
      </c>
      <c r="C16" s="80" t="s">
        <v>48</v>
      </c>
      <c r="D16" s="295"/>
      <c r="E16" s="297"/>
      <c r="F16" s="44"/>
      <c r="G16" s="44"/>
      <c r="H16" s="74"/>
      <c r="I16" s="74"/>
      <c r="J16" s="44"/>
    </row>
    <row r="17" spans="2:10" ht="25" customHeight="1" x14ac:dyDescent="0.25">
      <c r="B17" s="45">
        <v>0</v>
      </c>
      <c r="C17" s="75">
        <v>27110.400000000001</v>
      </c>
      <c r="D17" s="47">
        <v>0</v>
      </c>
      <c r="E17" s="48">
        <v>0</v>
      </c>
      <c r="F17" s="44"/>
      <c r="G17" s="44"/>
      <c r="H17" s="44"/>
      <c r="I17" s="73"/>
      <c r="J17" s="44"/>
    </row>
    <row r="18" spans="2:10" ht="25" customHeight="1" x14ac:dyDescent="0.25">
      <c r="B18" s="52">
        <f>+C17+0.01</f>
        <v>27110.41</v>
      </c>
      <c r="C18" s="53">
        <v>33919.800000000003</v>
      </c>
      <c r="D18" s="54">
        <v>7.4999999999999997E-2</v>
      </c>
      <c r="E18" s="55">
        <v>2033.28</v>
      </c>
      <c r="F18" s="44"/>
      <c r="G18" s="44"/>
      <c r="H18" s="76"/>
      <c r="I18" s="74"/>
      <c r="J18" s="44"/>
    </row>
    <row r="19" spans="2:10" ht="25" customHeight="1" x14ac:dyDescent="0.25">
      <c r="B19" s="52">
        <f t="shared" ref="B19:B21" si="1">+C18+0.01</f>
        <v>33919.810000000005</v>
      </c>
      <c r="C19" s="53">
        <v>45012.600000000006</v>
      </c>
      <c r="D19" s="54">
        <v>0.15</v>
      </c>
      <c r="E19" s="55">
        <v>4577.2700000000004</v>
      </c>
      <c r="F19" s="44"/>
      <c r="G19" s="73"/>
      <c r="H19" s="77"/>
      <c r="I19" s="74"/>
      <c r="J19" s="44"/>
    </row>
    <row r="20" spans="2:10" ht="25" customHeight="1" x14ac:dyDescent="0.25">
      <c r="B20" s="52">
        <f t="shared" si="1"/>
        <v>45012.610000000008</v>
      </c>
      <c r="C20" s="53">
        <v>55976.160000000003</v>
      </c>
      <c r="D20" s="54">
        <v>0.22500000000000001</v>
      </c>
      <c r="E20" s="55">
        <v>7953.21</v>
      </c>
      <c r="F20" s="44"/>
      <c r="G20" s="77"/>
      <c r="H20" s="44"/>
      <c r="I20" s="44"/>
      <c r="J20" s="44"/>
    </row>
    <row r="21" spans="2:10" ht="25" customHeight="1" thickBot="1" x14ac:dyDescent="0.3">
      <c r="B21" s="59">
        <f t="shared" si="1"/>
        <v>55976.170000000006</v>
      </c>
      <c r="C21" s="60"/>
      <c r="D21" s="61">
        <v>0.27500000000000002</v>
      </c>
      <c r="E21" s="62">
        <v>10752.02</v>
      </c>
      <c r="F21" s="44"/>
      <c r="G21" s="44"/>
      <c r="H21" s="77"/>
      <c r="I21" s="44"/>
      <c r="J21" s="44"/>
    </row>
    <row r="22" spans="2:10" ht="25" customHeight="1" x14ac:dyDescent="0.25">
      <c r="B22" s="78" t="s">
        <v>108</v>
      </c>
      <c r="C22" s="44"/>
      <c r="D22" s="44"/>
      <c r="E22" s="44"/>
      <c r="F22" s="44"/>
      <c r="G22" s="74"/>
      <c r="H22" s="44"/>
      <c r="I22" s="44"/>
      <c r="J22" s="44"/>
    </row>
    <row r="23" spans="2:10" ht="5.15" customHeight="1" x14ac:dyDescent="0.25"/>
  </sheetData>
  <sheetProtection algorithmName="SHA-512" hashValue="sYpNsjD5mhNeBLg5hHNsazeqTtvhs2EpfN0MKSHub+BfM0qg/5WC/ONxUjhZ2QVuAS/UpdncElPPvi0yddHOeg==" saltValue="BB3dLDhefcmRYYRK9WQBmw==" spinCount="100000" sheet="1" objects="1" scenarios="1"/>
  <mergeCells count="11">
    <mergeCell ref="B15:C15"/>
    <mergeCell ref="D15:D16"/>
    <mergeCell ref="E15:E16"/>
    <mergeCell ref="G2:I2"/>
    <mergeCell ref="B2:E2"/>
    <mergeCell ref="B14:E14"/>
    <mergeCell ref="B3:C3"/>
    <mergeCell ref="D3:D4"/>
    <mergeCell ref="E3:E4"/>
    <mergeCell ref="G3:H3"/>
    <mergeCell ref="I3:I4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orientation="portrait" r:id="rId1"/>
  <headerFooter>
    <oddHeader>&amp;C&amp;"Arial,Negrito"&amp;18TABELAS DE IMPOSTO DE RENDA PROGRESSIVO/REGRESSIVO</oddHeader>
    <oddFooter>&amp;L&amp;A&amp;C&amp;P/&amp;N&amp;R&amp;T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>
    <tabColor rgb="FFFFFF00"/>
  </sheetPr>
  <dimension ref="A1:G11"/>
  <sheetViews>
    <sheetView showGridLines="0" zoomScale="130" zoomScaleNormal="13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2" sqref="D2"/>
    </sheetView>
  </sheetViews>
  <sheetFormatPr defaultColWidth="0" defaultRowHeight="12.5" zeroHeight="1" x14ac:dyDescent="0.25"/>
  <cols>
    <col min="1" max="1" width="1.7265625" style="111" customWidth="1"/>
    <col min="2" max="2" width="5.54296875" style="111" customWidth="1"/>
    <col min="3" max="3" width="35.26953125" style="111" bestFit="1" customWidth="1"/>
    <col min="4" max="4" width="12.26953125" style="111" bestFit="1" customWidth="1"/>
    <col min="5" max="5" width="13.26953125" style="111" customWidth="1"/>
    <col min="6" max="6" width="1.7265625" style="111" customWidth="1"/>
    <col min="7" max="7" width="12.54296875" style="111" hidden="1" customWidth="1"/>
    <col min="8" max="16384" width="9.1796875" style="111" hidden="1"/>
  </cols>
  <sheetData>
    <row r="1" spans="2:5" ht="26.25" customHeight="1" x14ac:dyDescent="0.25">
      <c r="B1" s="110" t="s">
        <v>17</v>
      </c>
      <c r="C1" s="110" t="s">
        <v>16</v>
      </c>
      <c r="D1" s="110" t="s">
        <v>15</v>
      </c>
      <c r="E1" s="110" t="s">
        <v>32</v>
      </c>
    </row>
    <row r="2" spans="2:5" ht="19.899999999999999" customHeight="1" x14ac:dyDescent="0.25">
      <c r="B2" s="112">
        <v>1</v>
      </c>
      <c r="C2" s="113" t="s">
        <v>12</v>
      </c>
      <c r="D2" s="114">
        <v>682.23</v>
      </c>
      <c r="E2" s="114">
        <f>D2*15</f>
        <v>10233.450000000001</v>
      </c>
    </row>
    <row r="3" spans="2:5" ht="19.899999999999999" customHeight="1" x14ac:dyDescent="0.25">
      <c r="B3" s="112">
        <v>2</v>
      </c>
      <c r="C3" s="113" t="s">
        <v>31</v>
      </c>
      <c r="D3" s="114">
        <v>627.64</v>
      </c>
      <c r="E3" s="114">
        <f t="shared" ref="E3:E10" si="0">D3*15</f>
        <v>9414.6</v>
      </c>
    </row>
    <row r="4" spans="2:5" ht="19.899999999999999" customHeight="1" x14ac:dyDescent="0.25">
      <c r="B4" s="112">
        <v>3</v>
      </c>
      <c r="C4" s="113" t="s">
        <v>10</v>
      </c>
      <c r="D4" s="114">
        <v>736.4</v>
      </c>
      <c r="E4" s="114">
        <f t="shared" si="0"/>
        <v>11046</v>
      </c>
    </row>
    <row r="5" spans="2:5" ht="19.899999999999999" customHeight="1" x14ac:dyDescent="0.25">
      <c r="B5" s="112">
        <v>4</v>
      </c>
      <c r="C5" s="113" t="s">
        <v>9</v>
      </c>
      <c r="D5" s="114">
        <v>826.89</v>
      </c>
      <c r="E5" s="114">
        <f t="shared" si="0"/>
        <v>12403.35</v>
      </c>
    </row>
    <row r="6" spans="2:5" ht="19.899999999999999" customHeight="1" x14ac:dyDescent="0.25">
      <c r="B6" s="112">
        <v>5</v>
      </c>
      <c r="C6" s="113" t="s">
        <v>14</v>
      </c>
      <c r="D6" s="114">
        <v>744.25</v>
      </c>
      <c r="E6" s="114">
        <f t="shared" si="0"/>
        <v>11163.75</v>
      </c>
    </row>
    <row r="7" spans="2:5" ht="19.899999999999999" customHeight="1" x14ac:dyDescent="0.25">
      <c r="B7" s="112">
        <v>6</v>
      </c>
      <c r="C7" s="113" t="s">
        <v>11</v>
      </c>
      <c r="D7" s="114">
        <v>644.53</v>
      </c>
      <c r="E7" s="114">
        <f t="shared" si="0"/>
        <v>9667.9499999999989</v>
      </c>
    </row>
    <row r="8" spans="2:5" ht="19.899999999999999" customHeight="1" x14ac:dyDescent="0.25">
      <c r="B8" s="112">
        <v>7</v>
      </c>
      <c r="C8" s="113" t="s">
        <v>8</v>
      </c>
      <c r="D8" s="114">
        <f>+D5</f>
        <v>826.89</v>
      </c>
      <c r="E8" s="114">
        <f t="shared" si="0"/>
        <v>12403.35</v>
      </c>
    </row>
    <row r="9" spans="2:5" ht="19.899999999999999" customHeight="1" x14ac:dyDescent="0.25">
      <c r="B9" s="112">
        <v>8</v>
      </c>
      <c r="C9" s="113" t="s">
        <v>7</v>
      </c>
      <c r="D9" s="114">
        <f>+D5</f>
        <v>826.89</v>
      </c>
      <c r="E9" s="114">
        <f t="shared" si="0"/>
        <v>12403.35</v>
      </c>
    </row>
    <row r="10" spans="2:5" ht="19.899999999999999" customHeight="1" x14ac:dyDescent="0.25">
      <c r="B10" s="112">
        <v>9</v>
      </c>
      <c r="C10" s="113" t="s">
        <v>13</v>
      </c>
      <c r="D10" s="114">
        <v>679.69</v>
      </c>
      <c r="E10" s="114">
        <f t="shared" si="0"/>
        <v>10195.35</v>
      </c>
    </row>
    <row r="11" spans="2:5" ht="5.15" customHeight="1" x14ac:dyDescent="0.25"/>
  </sheetData>
  <sortState xmlns:xlrd2="http://schemas.microsoft.com/office/spreadsheetml/2017/richdata2" ref="C2:E10">
    <sortCondition ref="C2:C10"/>
  </sortState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200" orientation="landscape" horizontalDpi="0" verticalDpi="0" r:id="rId1"/>
  <headerFooter>
    <oddHeader>&amp;C&amp;16TABELA DE UNIDADES PREVIDENCIÁRIAS</oddHeader>
    <oddFooter>&amp;L&amp;A&amp;C&amp;P/&amp;N&amp;R&amp;T -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FC0499E-0CBA-428B-B0B0-AB5D026BE11A}">
            <xm:f>SIMULAÇÃO!$L$7="NÃO"</xm:f>
            <x14:dxf>
              <font>
                <color theme="0"/>
              </font>
              <fill>
                <patternFill>
                  <bgColor theme="0"/>
                </patternFill>
              </fill>
              <border>
                <left/>
                <right/>
                <top/>
                <bottom/>
                <vertical/>
                <horizontal/>
              </border>
            </x14:dxf>
          </x14:cfRule>
          <xm:sqref>B1:E10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7466E-9993-4BDA-B0B1-80B6E46A84DF}">
  <sheetPr codeName="Planilha3">
    <tabColor rgb="FFFFC000"/>
    <pageSetUpPr fitToPage="1"/>
  </sheetPr>
  <dimension ref="A1:J35"/>
  <sheetViews>
    <sheetView showGridLine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ColWidth="0" defaultRowHeight="12.5" zeroHeight="1" x14ac:dyDescent="0.25"/>
  <cols>
    <col min="1" max="1" width="1.7265625" style="111" customWidth="1"/>
    <col min="2" max="3" width="9.1796875" style="111" customWidth="1"/>
    <col min="4" max="4" width="1.7265625" style="111" customWidth="1"/>
    <col min="5" max="6" width="10.26953125" style="111" bestFit="1" customWidth="1"/>
    <col min="7" max="7" width="1.7265625" style="111" customWidth="1"/>
    <col min="8" max="9" width="9.1796875" style="111" customWidth="1"/>
    <col min="10" max="10" width="1.7265625" style="111" customWidth="1"/>
    <col min="11" max="16384" width="9.1796875" style="111" hidden="1"/>
  </cols>
  <sheetData>
    <row r="1" spans="2:9" x14ac:dyDescent="0.25"/>
    <row r="2" spans="2:9" ht="20.149999999999999" customHeight="1" x14ac:dyDescent="0.25">
      <c r="B2" s="300" t="s">
        <v>33</v>
      </c>
      <c r="C2" s="301"/>
      <c r="E2" s="300" t="s">
        <v>34</v>
      </c>
      <c r="F2" s="301"/>
      <c r="H2" s="300" t="s">
        <v>35</v>
      </c>
      <c r="I2" s="301"/>
    </row>
    <row r="3" spans="2:9" ht="20.149999999999999" customHeight="1" x14ac:dyDescent="0.25">
      <c r="B3" s="115" t="s">
        <v>29</v>
      </c>
      <c r="C3" s="115" t="s">
        <v>30</v>
      </c>
      <c r="E3" s="115" t="s">
        <v>29</v>
      </c>
      <c r="F3" s="115" t="s">
        <v>30</v>
      </c>
      <c r="H3" s="115" t="s">
        <v>29</v>
      </c>
      <c r="I3" s="115" t="s">
        <v>30</v>
      </c>
    </row>
    <row r="4" spans="2:9" ht="20.149999999999999" customHeight="1" x14ac:dyDescent="0.25">
      <c r="B4" s="116">
        <v>60</v>
      </c>
      <c r="C4" s="116">
        <v>60</v>
      </c>
      <c r="E4" s="117">
        <v>8.0000000000000002E-3</v>
      </c>
      <c r="F4" s="117">
        <v>1E-3</v>
      </c>
      <c r="H4" s="117">
        <v>0</v>
      </c>
      <c r="I4" s="117">
        <f>+H4</f>
        <v>0</v>
      </c>
    </row>
    <row r="5" spans="2:9" ht="20.149999999999999" customHeight="1" x14ac:dyDescent="0.25">
      <c r="B5" s="116">
        <v>72</v>
      </c>
      <c r="C5" s="116">
        <f>+C4+12</f>
        <v>72</v>
      </c>
      <c r="E5" s="117">
        <v>8.9999999999999993E-3</v>
      </c>
      <c r="F5" s="117">
        <v>2E-3</v>
      </c>
      <c r="H5" s="117">
        <v>0.05</v>
      </c>
      <c r="I5" s="117">
        <f>+H5+0.01</f>
        <v>6.0000000000000005E-2</v>
      </c>
    </row>
    <row r="6" spans="2:9" ht="20.149999999999999" customHeight="1" x14ac:dyDescent="0.25">
      <c r="B6" s="116">
        <v>84</v>
      </c>
      <c r="C6" s="116">
        <f t="shared" ref="C6:C28" si="0">+C5+12</f>
        <v>84</v>
      </c>
      <c r="E6" s="117">
        <v>0.01</v>
      </c>
      <c r="F6" s="117">
        <v>3.0000000000000001E-3</v>
      </c>
      <c r="H6" s="117">
        <v>0.1</v>
      </c>
      <c r="I6" s="117">
        <f t="shared" ref="I6:I8" si="1">+H6+0.01</f>
        <v>0.11</v>
      </c>
    </row>
    <row r="7" spans="2:9" ht="20.149999999999999" customHeight="1" x14ac:dyDescent="0.25">
      <c r="B7" s="116">
        <v>96</v>
      </c>
      <c r="C7" s="116">
        <f t="shared" si="0"/>
        <v>96</v>
      </c>
      <c r="E7" s="117">
        <v>1.0999999999999999E-2</v>
      </c>
      <c r="F7" s="117">
        <v>4.0000000000000001E-3</v>
      </c>
      <c r="H7" s="117">
        <v>0.15</v>
      </c>
      <c r="I7" s="117">
        <f t="shared" si="1"/>
        <v>0.16</v>
      </c>
    </row>
    <row r="8" spans="2:9" ht="20.149999999999999" customHeight="1" x14ac:dyDescent="0.25">
      <c r="B8" s="116">
        <v>108</v>
      </c>
      <c r="C8" s="116">
        <f t="shared" si="0"/>
        <v>108</v>
      </c>
      <c r="E8" s="117">
        <v>1.2E-2</v>
      </c>
      <c r="F8" s="117">
        <v>5.0000000000000001E-3</v>
      </c>
      <c r="H8" s="117">
        <v>0.2</v>
      </c>
      <c r="I8" s="117">
        <f t="shared" si="1"/>
        <v>0.21000000000000002</v>
      </c>
    </row>
    <row r="9" spans="2:9" ht="20.149999999999999" customHeight="1" x14ac:dyDescent="0.25">
      <c r="B9" s="116">
        <v>120</v>
      </c>
      <c r="C9" s="116">
        <f t="shared" si="0"/>
        <v>120</v>
      </c>
      <c r="E9" s="117">
        <v>1.2999999999999999E-2</v>
      </c>
      <c r="F9" s="117">
        <v>6.0000000000000001E-3</v>
      </c>
      <c r="H9" s="117">
        <v>0.25</v>
      </c>
      <c r="I9" s="117">
        <f>+H9+0.01</f>
        <v>0.26</v>
      </c>
    </row>
    <row r="10" spans="2:9" ht="20.149999999999999" customHeight="1" x14ac:dyDescent="0.25">
      <c r="B10" s="116">
        <v>132</v>
      </c>
      <c r="C10" s="116">
        <f t="shared" si="0"/>
        <v>132</v>
      </c>
      <c r="E10" s="117">
        <v>1.4E-2</v>
      </c>
      <c r="F10" s="117">
        <v>7.0000000000000001E-3</v>
      </c>
      <c r="H10" s="117"/>
      <c r="I10" s="117">
        <f>+I9+0.01</f>
        <v>0.27</v>
      </c>
    </row>
    <row r="11" spans="2:9" ht="20.149999999999999" customHeight="1" x14ac:dyDescent="0.25">
      <c r="B11" s="116">
        <v>144</v>
      </c>
      <c r="C11" s="116">
        <f t="shared" si="0"/>
        <v>144</v>
      </c>
      <c r="E11" s="117">
        <v>1.4999999999999999E-2</v>
      </c>
      <c r="F11" s="117">
        <v>8.0000000000000002E-3</v>
      </c>
      <c r="H11" s="117"/>
      <c r="I11" s="117">
        <f t="shared" ref="I11:I34" si="2">+I10+0.01</f>
        <v>0.28000000000000003</v>
      </c>
    </row>
    <row r="12" spans="2:9" ht="20.149999999999999" customHeight="1" x14ac:dyDescent="0.25">
      <c r="B12" s="116">
        <v>156</v>
      </c>
      <c r="C12" s="116">
        <f t="shared" si="0"/>
        <v>156</v>
      </c>
      <c r="E12" s="117">
        <v>1.6E-2</v>
      </c>
      <c r="F12" s="117">
        <v>8.9999999999999993E-3</v>
      </c>
      <c r="H12" s="117"/>
      <c r="I12" s="117">
        <f t="shared" si="2"/>
        <v>0.29000000000000004</v>
      </c>
    </row>
    <row r="13" spans="2:9" ht="20.149999999999999" customHeight="1" x14ac:dyDescent="0.25">
      <c r="B13" s="116">
        <v>168</v>
      </c>
      <c r="C13" s="116">
        <f t="shared" si="0"/>
        <v>168</v>
      </c>
      <c r="E13" s="117"/>
      <c r="F13" s="117">
        <v>0.01</v>
      </c>
      <c r="H13" s="117"/>
      <c r="I13" s="117">
        <f t="shared" si="2"/>
        <v>0.30000000000000004</v>
      </c>
    </row>
    <row r="14" spans="2:9" ht="20.149999999999999" customHeight="1" x14ac:dyDescent="0.25">
      <c r="B14" s="116">
        <v>180</v>
      </c>
      <c r="C14" s="116">
        <f t="shared" si="0"/>
        <v>180</v>
      </c>
      <c r="E14" s="117"/>
      <c r="F14" s="117">
        <v>1.0999999999999999E-2</v>
      </c>
      <c r="H14" s="117"/>
      <c r="I14" s="117">
        <f t="shared" si="2"/>
        <v>0.31000000000000005</v>
      </c>
    </row>
    <row r="15" spans="2:9" ht="20.149999999999999" customHeight="1" x14ac:dyDescent="0.25">
      <c r="B15" s="116"/>
      <c r="C15" s="116">
        <f t="shared" si="0"/>
        <v>192</v>
      </c>
      <c r="E15" s="117"/>
      <c r="F15" s="117">
        <v>1.2E-2</v>
      </c>
      <c r="H15" s="117"/>
      <c r="I15" s="117">
        <f t="shared" si="2"/>
        <v>0.32000000000000006</v>
      </c>
    </row>
    <row r="16" spans="2:9" ht="20.149999999999999" customHeight="1" x14ac:dyDescent="0.25">
      <c r="B16" s="116"/>
      <c r="C16" s="116">
        <f t="shared" si="0"/>
        <v>204</v>
      </c>
      <c r="E16" s="117"/>
      <c r="F16" s="117">
        <v>1.2999999999999999E-2</v>
      </c>
      <c r="H16" s="117"/>
      <c r="I16" s="117">
        <f t="shared" si="2"/>
        <v>0.33000000000000007</v>
      </c>
    </row>
    <row r="17" spans="2:9" ht="20.149999999999999" customHeight="1" x14ac:dyDescent="0.25">
      <c r="B17" s="116"/>
      <c r="C17" s="116">
        <f t="shared" si="0"/>
        <v>216</v>
      </c>
      <c r="E17" s="117"/>
      <c r="F17" s="117">
        <v>1.4E-2</v>
      </c>
      <c r="H17" s="117"/>
      <c r="I17" s="117">
        <f t="shared" si="2"/>
        <v>0.34000000000000008</v>
      </c>
    </row>
    <row r="18" spans="2:9" ht="20.149999999999999" customHeight="1" x14ac:dyDescent="0.25">
      <c r="B18" s="116"/>
      <c r="C18" s="116">
        <f t="shared" si="0"/>
        <v>228</v>
      </c>
      <c r="E18" s="117"/>
      <c r="F18" s="117">
        <v>1.4999999999999999E-2</v>
      </c>
      <c r="H18" s="117"/>
      <c r="I18" s="117">
        <f t="shared" si="2"/>
        <v>0.35000000000000009</v>
      </c>
    </row>
    <row r="19" spans="2:9" ht="20.149999999999999" customHeight="1" x14ac:dyDescent="0.25">
      <c r="B19" s="116"/>
      <c r="C19" s="116">
        <f t="shared" si="0"/>
        <v>240</v>
      </c>
      <c r="E19" s="117"/>
      <c r="F19" s="117">
        <v>1.6E-2</v>
      </c>
      <c r="H19" s="117"/>
      <c r="I19" s="117">
        <f t="shared" si="2"/>
        <v>0.3600000000000001</v>
      </c>
    </row>
    <row r="20" spans="2:9" ht="20.149999999999999" customHeight="1" x14ac:dyDescent="0.25">
      <c r="B20" s="116"/>
      <c r="C20" s="116">
        <f t="shared" si="0"/>
        <v>252</v>
      </c>
      <c r="E20" s="117"/>
      <c r="F20" s="117">
        <v>1.7000000000000001E-2</v>
      </c>
      <c r="H20" s="117"/>
      <c r="I20" s="117">
        <f t="shared" si="2"/>
        <v>0.37000000000000011</v>
      </c>
    </row>
    <row r="21" spans="2:9" ht="20.149999999999999" customHeight="1" x14ac:dyDescent="0.25">
      <c r="B21" s="116"/>
      <c r="C21" s="116">
        <f t="shared" si="0"/>
        <v>264</v>
      </c>
      <c r="E21" s="117"/>
      <c r="F21" s="117">
        <v>1.7999999999999999E-2</v>
      </c>
      <c r="H21" s="117"/>
      <c r="I21" s="117">
        <f t="shared" si="2"/>
        <v>0.38000000000000012</v>
      </c>
    </row>
    <row r="22" spans="2:9" ht="20.149999999999999" customHeight="1" x14ac:dyDescent="0.25">
      <c r="B22" s="116"/>
      <c r="C22" s="116">
        <f t="shared" si="0"/>
        <v>276</v>
      </c>
      <c r="E22" s="117"/>
      <c r="F22" s="117">
        <v>1.9E-2</v>
      </c>
      <c r="H22" s="117"/>
      <c r="I22" s="117">
        <f t="shared" si="2"/>
        <v>0.39000000000000012</v>
      </c>
    </row>
    <row r="23" spans="2:9" ht="20.149999999999999" customHeight="1" x14ac:dyDescent="0.25">
      <c r="B23" s="116"/>
      <c r="C23" s="116">
        <f t="shared" si="0"/>
        <v>288</v>
      </c>
      <c r="E23" s="117"/>
      <c r="F23" s="117">
        <v>0.02</v>
      </c>
      <c r="H23" s="117"/>
      <c r="I23" s="117">
        <f t="shared" si="2"/>
        <v>0.40000000000000013</v>
      </c>
    </row>
    <row r="24" spans="2:9" ht="20.149999999999999" customHeight="1" x14ac:dyDescent="0.25">
      <c r="B24" s="116"/>
      <c r="C24" s="116">
        <f t="shared" si="0"/>
        <v>300</v>
      </c>
      <c r="E24" s="117"/>
      <c r="F24" s="117">
        <v>2.1000000000000001E-2</v>
      </c>
      <c r="H24" s="117"/>
      <c r="I24" s="117">
        <f t="shared" si="2"/>
        <v>0.41000000000000014</v>
      </c>
    </row>
    <row r="25" spans="2:9" ht="20.149999999999999" customHeight="1" x14ac:dyDescent="0.25">
      <c r="B25" s="116"/>
      <c r="C25" s="116">
        <f t="shared" si="0"/>
        <v>312</v>
      </c>
      <c r="E25" s="117"/>
      <c r="F25" s="117">
        <v>2.1999999999999999E-2</v>
      </c>
      <c r="H25" s="117"/>
      <c r="I25" s="117">
        <f t="shared" si="2"/>
        <v>0.42000000000000015</v>
      </c>
    </row>
    <row r="26" spans="2:9" ht="20.149999999999999" customHeight="1" x14ac:dyDescent="0.25">
      <c r="B26" s="116"/>
      <c r="C26" s="116">
        <f t="shared" si="0"/>
        <v>324</v>
      </c>
      <c r="E26" s="117"/>
      <c r="F26" s="117">
        <v>2.3E-2</v>
      </c>
      <c r="H26" s="117"/>
      <c r="I26" s="117">
        <f t="shared" si="2"/>
        <v>0.43000000000000016</v>
      </c>
    </row>
    <row r="27" spans="2:9" ht="20.149999999999999" customHeight="1" x14ac:dyDescent="0.25">
      <c r="B27" s="116"/>
      <c r="C27" s="116">
        <f t="shared" si="0"/>
        <v>336</v>
      </c>
      <c r="E27" s="117"/>
      <c r="F27" s="117">
        <v>2.4E-2</v>
      </c>
      <c r="H27" s="117"/>
      <c r="I27" s="117">
        <f t="shared" si="2"/>
        <v>0.44000000000000017</v>
      </c>
    </row>
    <row r="28" spans="2:9" ht="20.149999999999999" customHeight="1" x14ac:dyDescent="0.25">
      <c r="B28" s="116"/>
      <c r="C28" s="116">
        <f t="shared" si="0"/>
        <v>348</v>
      </c>
      <c r="E28" s="117"/>
      <c r="F28" s="117">
        <v>2.5000000000000001E-2</v>
      </c>
      <c r="H28" s="117"/>
      <c r="I28" s="117">
        <f t="shared" si="2"/>
        <v>0.45000000000000018</v>
      </c>
    </row>
    <row r="29" spans="2:9" ht="20.149999999999999" customHeight="1" x14ac:dyDescent="0.25">
      <c r="B29" s="116"/>
      <c r="C29" s="116">
        <f t="shared" ref="C29:C34" si="3">+C28+12</f>
        <v>360</v>
      </c>
      <c r="E29" s="117"/>
      <c r="F29" s="117">
        <v>2.5999999999999999E-2</v>
      </c>
      <c r="H29" s="117"/>
      <c r="I29" s="117">
        <f t="shared" si="2"/>
        <v>0.46000000000000019</v>
      </c>
    </row>
    <row r="30" spans="2:9" ht="20.149999999999999" customHeight="1" x14ac:dyDescent="0.25">
      <c r="B30" s="116"/>
      <c r="C30" s="116">
        <f t="shared" si="3"/>
        <v>372</v>
      </c>
      <c r="E30" s="117"/>
      <c r="F30" s="117">
        <v>2.7E-2</v>
      </c>
      <c r="H30" s="117"/>
      <c r="I30" s="117">
        <f t="shared" si="2"/>
        <v>0.4700000000000002</v>
      </c>
    </row>
    <row r="31" spans="2:9" ht="20.149999999999999" customHeight="1" x14ac:dyDescent="0.25">
      <c r="B31" s="116"/>
      <c r="C31" s="116">
        <f t="shared" si="3"/>
        <v>384</v>
      </c>
      <c r="E31" s="117"/>
      <c r="F31" s="117">
        <v>2.8000000000000001E-2</v>
      </c>
      <c r="H31" s="117"/>
      <c r="I31" s="117">
        <f t="shared" si="2"/>
        <v>0.4800000000000002</v>
      </c>
    </row>
    <row r="32" spans="2:9" ht="20.149999999999999" customHeight="1" x14ac:dyDescent="0.25">
      <c r="B32" s="116"/>
      <c r="C32" s="116">
        <f t="shared" si="3"/>
        <v>396</v>
      </c>
      <c r="E32" s="117"/>
      <c r="F32" s="117">
        <v>2.9000000000000001E-2</v>
      </c>
      <c r="H32" s="117"/>
      <c r="I32" s="117">
        <f t="shared" si="2"/>
        <v>0.49000000000000021</v>
      </c>
    </row>
    <row r="33" spans="2:9" ht="20.149999999999999" customHeight="1" x14ac:dyDescent="0.25">
      <c r="B33" s="116"/>
      <c r="C33" s="116">
        <f t="shared" si="3"/>
        <v>408</v>
      </c>
      <c r="E33" s="117"/>
      <c r="F33" s="117">
        <v>0.03</v>
      </c>
      <c r="H33" s="117"/>
      <c r="I33" s="117">
        <f t="shared" si="2"/>
        <v>0.50000000000000022</v>
      </c>
    </row>
    <row r="34" spans="2:9" ht="20.149999999999999" customHeight="1" x14ac:dyDescent="0.25">
      <c r="B34" s="116"/>
      <c r="C34" s="116">
        <f t="shared" si="3"/>
        <v>420</v>
      </c>
      <c r="E34" s="117"/>
      <c r="F34" s="117">
        <v>3.1E-2</v>
      </c>
      <c r="H34" s="117"/>
      <c r="I34" s="117">
        <f t="shared" si="2"/>
        <v>0.51000000000000023</v>
      </c>
    </row>
    <row r="35" spans="2:9" ht="13" x14ac:dyDescent="0.25">
      <c r="B35" s="111" t="s">
        <v>40</v>
      </c>
    </row>
  </sheetData>
  <sheetProtection algorithmName="SHA-512" hashValue="H/28lw/DmX/TLaUItLjbrebDt3FyPQMicuDD7lzbJ875M5CEWJ+gcht1lFs5eOQe4UcILIHZ/rgP/vC41lDi4Q==" saltValue="m1pn4IN+B3YLAdDc+W7auQ==" spinCount="100000" sheet="1" objects="1" scenarios="1"/>
  <mergeCells count="3">
    <mergeCell ref="B2:C2"/>
    <mergeCell ref="E2:F2"/>
    <mergeCell ref="H2:I2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orientation="portrait" horizontalDpi="0" verticalDpi="0" r:id="rId1"/>
  <headerFooter>
    <oddHeader>&amp;C&amp;14SIMULADOR DE BENEFÍCIO DE PARTICIPANTES E NÃO PARTICIPANTES</oddHeader>
    <oddFooter>&amp;L&amp;8&amp;A&amp;C&amp;8&amp;P/&amp;N&amp;R&amp;8&amp;T -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178455D-641D-44B3-833A-63A654483D07}">
            <xm:f>SIMULAÇÃO!$L$7="NÃO"</xm:f>
            <x14:dxf>
              <font>
                <color theme="0"/>
              </font>
              <fill>
                <patternFill>
                  <bgColor theme="0"/>
                </patternFill>
              </fill>
              <border>
                <left style="thin">
                  <color theme="0"/>
                </left>
                <right style="thin">
                  <color theme="0"/>
                </right>
                <top style="thin">
                  <color theme="0"/>
                </top>
                <bottom style="thin">
                  <color theme="0"/>
                </bottom>
                <vertical/>
                <horizontal/>
              </border>
            </x14:dxf>
          </x14:cfRule>
          <xm:sqref>B1:I1048576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2B8B6C28BA79942A203CB321872316E" ma:contentTypeVersion="17" ma:contentTypeDescription="Crie um novo documento." ma:contentTypeScope="" ma:versionID="c4aad181ccfb91a01cd2088d84763e9b">
  <xsd:schema xmlns:xsd="http://www.w3.org/2001/XMLSchema" xmlns:xs="http://www.w3.org/2001/XMLSchema" xmlns:p="http://schemas.microsoft.com/office/2006/metadata/properties" xmlns:ns2="9b3964f7-ec28-42ca-89b7-158d78220327" xmlns:ns3="901706b7-5114-4f9b-8f83-29bd08d1e129" targetNamespace="http://schemas.microsoft.com/office/2006/metadata/properties" ma:root="true" ma:fieldsID="6c66c61498ad7de3ec9fcf11f7e6d39c" ns2:_="" ns3:_="">
    <xsd:import namespace="9b3964f7-ec28-42ca-89b7-158d78220327"/>
    <xsd:import namespace="901706b7-5114-4f9b-8f83-29bd08d1e1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3964f7-ec28-42ca-89b7-158d782203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8776f33e-360e-4421-95ec-db1b42831c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1706b7-5114-4f9b-8f83-29bd08d1e129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893588b-ce9d-4a0c-a347-70ed11e40371}" ma:internalName="TaxCatchAll" ma:showField="CatchAllData" ma:web="901706b7-5114-4f9b-8f83-29bd08d1e1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b3964f7-ec28-42ca-89b7-158d78220327">
      <Terms xmlns="http://schemas.microsoft.com/office/infopath/2007/PartnerControls"/>
    </lcf76f155ced4ddcb4097134ff3c332f>
    <TaxCatchAll xmlns="901706b7-5114-4f9b-8f83-29bd08d1e129" xsi:nil="true"/>
  </documentManagement>
</p:properties>
</file>

<file path=customXml/itemProps1.xml><?xml version="1.0" encoding="utf-8"?>
<ds:datastoreItem xmlns:ds="http://schemas.openxmlformats.org/officeDocument/2006/customXml" ds:itemID="{C20397DF-B3D4-4B0A-A5E1-636709D329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3964f7-ec28-42ca-89b7-158d78220327"/>
    <ds:schemaRef ds:uri="901706b7-5114-4f9b-8f83-29bd08d1e1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92FCE9-CD23-42B5-A5B9-75E8089FF3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FD45A9-E02C-4DF8-A5DA-1152128E0BA9}">
  <ds:schemaRefs>
    <ds:schemaRef ds:uri="http://schemas.microsoft.com/office/2006/metadata/properties"/>
    <ds:schemaRef ds:uri="http://schemas.microsoft.com/office/infopath/2007/PartnerControls"/>
    <ds:schemaRef ds:uri="9b3964f7-ec28-42ca-89b7-158d78220327"/>
    <ds:schemaRef ds:uri="901706b7-5114-4f9b-8f83-29bd08d1e1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4</vt:i4>
      </vt:variant>
    </vt:vector>
  </HeadingPairs>
  <TitlesOfParts>
    <vt:vector size="12" baseType="lpstr">
      <vt:lpstr>SIMULAÇÃO</vt:lpstr>
      <vt:lpstr>GRÁFICO</vt:lpstr>
      <vt:lpstr>PREVIHONDA</vt:lpstr>
      <vt:lpstr>INSS</vt:lpstr>
      <vt:lpstr>AJUSTE ANUAL IR</vt:lpstr>
      <vt:lpstr>TABELAS IR</vt:lpstr>
      <vt:lpstr>UPS</vt:lpstr>
      <vt:lpstr>LIMITES</vt:lpstr>
      <vt:lpstr>LIMITES!Area_de_impressao</vt:lpstr>
      <vt:lpstr>SIMULAÇÃO!Area_de_impressao</vt:lpstr>
      <vt:lpstr>UPS!Area_de_impressao</vt:lpstr>
      <vt:lpstr>SIMULAÇÃO!Titulos_de_impressao</vt:lpstr>
    </vt:vector>
  </TitlesOfParts>
  <Company>HONDA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Gilton Queiroz do Nascimento Júnior</dc:creator>
  <cp:lastModifiedBy>TULIO BRASSOLOTTO VICENTINI</cp:lastModifiedBy>
  <cp:lastPrinted>2021-12-14T14:17:56Z</cp:lastPrinted>
  <dcterms:created xsi:type="dcterms:W3CDTF">2013-09-24T20:46:48Z</dcterms:created>
  <dcterms:modified xsi:type="dcterms:W3CDTF">2026-01-28T17:03:55Z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999b8165-ce9a-4b3e-95a7-62837ea0c02b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ContentTypeId">
    <vt:lpwstr>0x010100D2B8B6C28BA79942A203CB321872316E</vt:lpwstr>
  </property>
</Properties>
</file>